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a_delovni_zvezek" defaultThemeVersion="166925"/>
  <mc:AlternateContent xmlns:mc="http://schemas.openxmlformats.org/markup-compatibility/2006">
    <mc:Choice Requires="x15">
      <x15ac:absPath xmlns:x15ac="http://schemas.microsoft.com/office/spreadsheetml/2010/11/ac" url="C:\Users\brezarm\Mitja Brezar\Aktualni projekti\Zagorje\Pogodbe in navodila za JN\"/>
    </mc:Choice>
  </mc:AlternateContent>
  <xr:revisionPtr revIDLastSave="0" documentId="13_ncr:1_{94A4C617-C59B-4F4D-932D-1BC4D6DBC4D6}" xr6:coauthVersionLast="36" xr6:coauthVersionMax="36" xr10:uidLastSave="{00000000-0000-0000-0000-000000000000}"/>
  <bookViews>
    <workbookView xWindow="32676" yWindow="348" windowWidth="21600" windowHeight="12792" firstSheet="4" activeTab="15" xr2:uid="{00000000-000D-0000-FFFF-FFFF00000000}"/>
  </bookViews>
  <sheets>
    <sheet name="REKAPITULACIJA" sheetId="1" r:id="rId1"/>
    <sheet name="0-2" sheetId="2" r:id="rId2"/>
    <sheet name="1-1" sheetId="3" r:id="rId3"/>
    <sheet name="1-2" sheetId="4" r:id="rId4"/>
    <sheet name="2-1" sheetId="5" r:id="rId5"/>
    <sheet name="2-2" sheetId="6" r:id="rId6"/>
    <sheet name="2-4" sheetId="8" r:id="rId7"/>
    <sheet name="2-5" sheetId="9" r:id="rId8"/>
    <sheet name="3-1" sheetId="10" r:id="rId9"/>
    <sheet name="3-2" sheetId="12" r:id="rId10"/>
    <sheet name="3-3" sheetId="13" r:id="rId11"/>
    <sheet name="3-4" sheetId="14" r:id="rId12"/>
    <sheet name="3-5" sheetId="15" r:id="rId13"/>
    <sheet name="3-6" sheetId="16" r:id="rId14"/>
    <sheet name="3-7" sheetId="17" r:id="rId15"/>
    <sheet name="3-8" sheetId="18" r:id="rId16"/>
    <sheet name="3-9" sheetId="19" r:id="rId17"/>
    <sheet name="4-1" sheetId="20" r:id="rId18"/>
    <sheet name="11-3" sheetId="25" r:id="rId19"/>
    <sheet name="11-7" sheetId="27" r:id="rId20"/>
    <sheet name="12_SPLOŠNI DEL" sheetId="29" r:id="rId21"/>
  </sheets>
  <definedNames>
    <definedName name="_xlnm._FilterDatabase" localSheetId="4" hidden="1">'2-1'!$A$1:$I$75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8" i="18" l="1"/>
  <c r="F156" i="18"/>
  <c r="F140" i="18" s="1"/>
  <c r="F147" i="18"/>
  <c r="F142" i="18"/>
  <c r="F126" i="18"/>
  <c r="F118" i="18"/>
  <c r="F114" i="18"/>
  <c r="F109" i="18"/>
  <c r="F97" i="18"/>
  <c r="F87" i="18"/>
  <c r="F51" i="18"/>
  <c r="I164" i="18"/>
  <c r="I163" i="18"/>
  <c r="I159" i="18"/>
  <c r="I157" i="18"/>
  <c r="I155" i="18"/>
  <c r="I154" i="18"/>
  <c r="I153" i="18"/>
  <c r="I152" i="18"/>
  <c r="I151" i="18"/>
  <c r="I150" i="18"/>
  <c r="I149" i="18"/>
  <c r="I148" i="18"/>
  <c r="I146" i="18"/>
  <c r="I145" i="18"/>
  <c r="I144" i="18"/>
  <c r="I143" i="18"/>
  <c r="I136" i="18"/>
  <c r="I135" i="18"/>
  <c r="I134" i="18"/>
  <c r="I133" i="18"/>
  <c r="I132" i="18"/>
  <c r="I131" i="18"/>
  <c r="I130" i="18"/>
  <c r="I129" i="18"/>
  <c r="I128" i="18"/>
  <c r="I127" i="18"/>
  <c r="I126" i="18"/>
  <c r="I123" i="18"/>
  <c r="I122" i="18"/>
  <c r="I121" i="18"/>
  <c r="I120" i="18"/>
  <c r="I119" i="18"/>
  <c r="I117" i="18"/>
  <c r="I116" i="18"/>
  <c r="I115" i="18"/>
  <c r="I113" i="18"/>
  <c r="I112" i="18"/>
  <c r="D108" i="18"/>
  <c r="D107" i="18"/>
  <c r="D106" i="18"/>
  <c r="I104" i="18"/>
  <c r="I103" i="18"/>
  <c r="I102" i="18"/>
  <c r="I101" i="18"/>
  <c r="I100" i="18"/>
  <c r="I99" i="18"/>
  <c r="I98" i="18"/>
  <c r="I95" i="18"/>
  <c r="I94" i="18"/>
  <c r="I93" i="18"/>
  <c r="I92" i="18"/>
  <c r="I91" i="18"/>
  <c r="I90" i="18"/>
  <c r="I89" i="18"/>
  <c r="I88" i="18"/>
  <c r="F85" i="18" s="1"/>
  <c r="I83" i="18"/>
  <c r="I82" i="18"/>
  <c r="I81" i="18"/>
  <c r="I80" i="18"/>
  <c r="I79" i="18"/>
  <c r="I78" i="18"/>
  <c r="I77" i="18"/>
  <c r="I76" i="18"/>
  <c r="I75" i="18"/>
  <c r="I74" i="18"/>
  <c r="I73" i="18"/>
  <c r="I69" i="18"/>
  <c r="I68" i="18"/>
  <c r="I67" i="18"/>
  <c r="I66" i="18"/>
  <c r="I65" i="18"/>
  <c r="I64" i="18"/>
  <c r="I63" i="18"/>
  <c r="I62" i="18"/>
  <c r="I61" i="18"/>
  <c r="I60" i="18"/>
  <c r="I59" i="18"/>
  <c r="I58" i="18"/>
  <c r="I57" i="18"/>
  <c r="I56" i="18"/>
  <c r="I55" i="18"/>
  <c r="I54" i="18"/>
  <c r="I53"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F13" i="18" s="1"/>
  <c r="F5" i="18"/>
  <c r="F4" i="18" s="1"/>
  <c r="F3" i="18" s="1"/>
  <c r="F72" i="18" l="1"/>
  <c r="F71" i="18" s="1"/>
  <c r="F70" i="18" s="1"/>
  <c r="F141" i="18"/>
  <c r="F106" i="18"/>
  <c r="F138" i="18"/>
  <c r="F162" i="18"/>
  <c r="F161" i="18" s="1"/>
  <c r="F160" i="18" s="1"/>
  <c r="F11" i="18"/>
  <c r="F86" i="18"/>
  <c r="F84" i="18" s="1"/>
  <c r="F139" i="18"/>
  <c r="F125" i="18"/>
  <c r="F124" i="18" s="1"/>
  <c r="F107" i="18"/>
  <c r="F12" i="18"/>
  <c r="F108" i="18"/>
  <c r="I6" i="29"/>
  <c r="I7" i="29"/>
  <c r="I8" i="29"/>
  <c r="I9" i="29"/>
  <c r="I10" i="29"/>
  <c r="I11" i="29"/>
  <c r="I12" i="29"/>
  <c r="I13" i="29"/>
  <c r="I14" i="29"/>
  <c r="I15" i="29"/>
  <c r="I5" i="29"/>
  <c r="I31" i="17"/>
  <c r="I21" i="17"/>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F10" i="18" l="1"/>
  <c r="F137" i="18"/>
  <c r="F105" i="18"/>
  <c r="E28" i="1"/>
  <c r="F2" i="18" l="1"/>
  <c r="I250" i="20"/>
  <c r="I249" i="20"/>
  <c r="I248" i="20"/>
  <c r="I247" i="20"/>
  <c r="I246" i="20"/>
  <c r="I245" i="20"/>
  <c r="I244" i="20"/>
  <c r="I242" i="20"/>
  <c r="I241" i="20"/>
  <c r="I240" i="20"/>
  <c r="I239" i="20"/>
  <c r="I238" i="20"/>
  <c r="I237" i="20"/>
  <c r="I236" i="20"/>
  <c r="I235" i="20"/>
  <c r="I234" i="20"/>
  <c r="I233" i="20"/>
  <c r="I232" i="20"/>
  <c r="I231" i="20"/>
  <c r="I230" i="20"/>
  <c r="I229" i="20"/>
  <c r="I228" i="20"/>
  <c r="I227" i="20"/>
  <c r="I226" i="20"/>
  <c r="I225" i="20"/>
  <c r="I224" i="20"/>
  <c r="I223" i="20"/>
  <c r="I222" i="20"/>
  <c r="I221" i="20"/>
  <c r="I220" i="20"/>
  <c r="I219" i="20"/>
  <c r="I214" i="20"/>
  <c r="I213" i="20"/>
  <c r="I212" i="20"/>
  <c r="I211" i="20"/>
  <c r="I210" i="20"/>
  <c r="I209" i="20"/>
  <c r="I208" i="20"/>
  <c r="I207" i="20"/>
  <c r="I206" i="20"/>
  <c r="I205" i="20"/>
  <c r="I204" i="20"/>
  <c r="I203" i="20"/>
  <c r="I202" i="20"/>
  <c r="I201" i="20"/>
  <c r="I200" i="20"/>
  <c r="I199" i="20"/>
  <c r="I198" i="20"/>
  <c r="I197" i="20"/>
  <c r="I196" i="20"/>
  <c r="I194" i="20"/>
  <c r="I193" i="20"/>
  <c r="I192" i="20"/>
  <c r="I191" i="20"/>
  <c r="I190" i="20"/>
  <c r="I189" i="20"/>
  <c r="I188" i="20"/>
  <c r="I187" i="20"/>
  <c r="I186" i="20"/>
  <c r="I185" i="20"/>
  <c r="I184" i="20"/>
  <c r="I183" i="20"/>
  <c r="I182" i="20"/>
  <c r="I181" i="20"/>
  <c r="I180" i="20"/>
  <c r="I179" i="20"/>
  <c r="I178" i="20"/>
  <c r="I177" i="20"/>
  <c r="I176" i="20"/>
  <c r="I175" i="20"/>
  <c r="I174" i="20"/>
  <c r="I173" i="20"/>
  <c r="I172" i="20"/>
  <c r="I171" i="20"/>
  <c r="I170" i="20"/>
  <c r="I169" i="20"/>
  <c r="I168" i="20"/>
  <c r="I167" i="20"/>
  <c r="I166" i="20"/>
  <c r="I165" i="20"/>
  <c r="I164" i="20"/>
  <c r="I163" i="20"/>
  <c r="I162" i="20"/>
  <c r="I161" i="20"/>
  <c r="I160" i="20"/>
  <c r="I159" i="20"/>
  <c r="I158" i="20"/>
  <c r="I157" i="20"/>
  <c r="I156" i="20"/>
  <c r="I155" i="20"/>
  <c r="I154" i="20"/>
  <c r="I153" i="20"/>
  <c r="I152" i="20"/>
  <c r="I147" i="20"/>
  <c r="I146" i="20"/>
  <c r="I145" i="20"/>
  <c r="I144" i="20"/>
  <c r="I143" i="20"/>
  <c r="I142" i="20"/>
  <c r="I141" i="20"/>
  <c r="I140" i="20"/>
  <c r="I139" i="20"/>
  <c r="I138" i="20"/>
  <c r="I137" i="20"/>
  <c r="I136" i="20"/>
  <c r="I135" i="20"/>
  <c r="I134" i="20"/>
  <c r="I133" i="20"/>
  <c r="I131" i="20"/>
  <c r="I130" i="20"/>
  <c r="I129" i="20"/>
  <c r="I128" i="20"/>
  <c r="I127" i="20"/>
  <c r="I126" i="20"/>
  <c r="I125" i="20"/>
  <c r="I124" i="20"/>
  <c r="I123" i="20"/>
  <c r="I122" i="20"/>
  <c r="I121" i="20"/>
  <c r="I120" i="20"/>
  <c r="I119" i="20"/>
  <c r="I118" i="20"/>
  <c r="I117" i="20"/>
  <c r="I115" i="20"/>
  <c r="I114" i="20"/>
  <c r="I113" i="20"/>
  <c r="I112" i="20"/>
  <c r="I111" i="20"/>
  <c r="I110" i="20"/>
  <c r="I109" i="20"/>
  <c r="I108" i="20"/>
  <c r="I107" i="20"/>
  <c r="I106" i="20"/>
  <c r="I105" i="20"/>
  <c r="I104" i="20"/>
  <c r="I103" i="20"/>
  <c r="I102" i="20"/>
  <c r="I101" i="20"/>
  <c r="I100" i="20"/>
  <c r="I99" i="20"/>
  <c r="I98" i="20"/>
  <c r="I97" i="20"/>
  <c r="I96" i="20"/>
  <c r="I95" i="20"/>
  <c r="I93" i="20"/>
  <c r="I92" i="20"/>
  <c r="I91" i="20"/>
  <c r="I90" i="20"/>
  <c r="I89" i="20"/>
  <c r="I88" i="20"/>
  <c r="I87" i="20"/>
  <c r="I86" i="20"/>
  <c r="I84" i="20"/>
  <c r="I83" i="20"/>
  <c r="I82" i="20"/>
  <c r="I81" i="20"/>
  <c r="I80" i="20"/>
  <c r="I79" i="20"/>
  <c r="I78" i="20"/>
  <c r="I77" i="20"/>
  <c r="I76" i="20"/>
  <c r="I75" i="20"/>
  <c r="I74" i="20"/>
  <c r="I73" i="20"/>
  <c r="I72" i="20"/>
  <c r="I71" i="20"/>
  <c r="I70" i="20"/>
  <c r="I69" i="20"/>
  <c r="I68" i="20"/>
  <c r="I67" i="20"/>
  <c r="I66" i="20"/>
  <c r="I65" i="20"/>
  <c r="I64" i="20"/>
  <c r="I63" i="20"/>
  <c r="I62" i="20"/>
  <c r="I61" i="20"/>
  <c r="I59" i="20"/>
  <c r="I58" i="20"/>
  <c r="I57" i="20"/>
  <c r="I56" i="20"/>
  <c r="I55" i="20"/>
  <c r="I54" i="20"/>
  <c r="I53" i="20"/>
  <c r="I52" i="20"/>
  <c r="I51" i="20"/>
  <c r="I50" i="20"/>
  <c r="I49" i="20"/>
  <c r="I48" i="20"/>
  <c r="I47" i="20"/>
  <c r="I46" i="20"/>
  <c r="I45" i="20"/>
  <c r="I44" i="20"/>
  <c r="I43" i="20"/>
  <c r="I42" i="20"/>
  <c r="I41" i="20"/>
  <c r="I39" i="20"/>
  <c r="I38" i="20"/>
  <c r="I37" i="20"/>
  <c r="I36" i="20"/>
  <c r="I35" i="20"/>
  <c r="I34" i="20"/>
  <c r="I33" i="20"/>
  <c r="I32" i="20"/>
  <c r="I31" i="20"/>
  <c r="I30" i="20"/>
  <c r="I29" i="20"/>
  <c r="I28" i="20"/>
  <c r="I27" i="20"/>
  <c r="I26" i="20"/>
  <c r="I25" i="20"/>
  <c r="I24" i="20"/>
  <c r="I23" i="20"/>
  <c r="I22" i="20"/>
  <c r="I21" i="20"/>
  <c r="I20" i="20"/>
  <c r="I19" i="20"/>
  <c r="I18" i="20"/>
  <c r="I17" i="20"/>
  <c r="I16" i="20"/>
  <c r="I15" i="20"/>
  <c r="I14" i="20"/>
  <c r="I13" i="20"/>
  <c r="I12" i="20"/>
  <c r="I155" i="17" l="1"/>
  <c r="I154" i="17"/>
  <c r="I152" i="17"/>
  <c r="I151" i="17"/>
  <c r="I150" i="17"/>
  <c r="I149" i="17"/>
  <c r="I148" i="17"/>
  <c r="I147" i="17"/>
  <c r="I146" i="17"/>
  <c r="I145" i="17"/>
  <c r="I144" i="17"/>
  <c r="I143" i="17"/>
  <c r="I142" i="17"/>
  <c r="I141" i="17"/>
  <c r="I140" i="17"/>
  <c r="I138" i="17"/>
  <c r="I137" i="17"/>
  <c r="I135" i="17"/>
  <c r="I134" i="17"/>
  <c r="I133" i="17"/>
  <c r="I132" i="17"/>
  <c r="I130" i="17"/>
  <c r="I129" i="17"/>
  <c r="I128" i="17"/>
  <c r="I127" i="17"/>
  <c r="I126" i="17"/>
  <c r="I124" i="17"/>
  <c r="I123" i="17"/>
  <c r="I122" i="17"/>
  <c r="I121" i="17"/>
  <c r="I120" i="17"/>
  <c r="I119" i="17"/>
  <c r="I118" i="17"/>
  <c r="I117" i="17"/>
  <c r="I115" i="17"/>
  <c r="I114" i="17"/>
  <c r="I113" i="17"/>
  <c r="I112" i="17"/>
  <c r="I110" i="17"/>
  <c r="I109" i="17"/>
  <c r="I108" i="17"/>
  <c r="I107" i="17"/>
  <c r="I106" i="17"/>
  <c r="I105" i="17"/>
  <c r="I104" i="17"/>
  <c r="I93" i="17"/>
  <c r="F92" i="17" s="1"/>
  <c r="F91" i="17" s="1"/>
  <c r="F90" i="17" s="1"/>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7" i="17"/>
  <c r="I56" i="17"/>
  <c r="I55" i="17"/>
  <c r="I54" i="17"/>
  <c r="I53" i="17"/>
  <c r="I52" i="17"/>
  <c r="I51" i="17"/>
  <c r="I49" i="17"/>
  <c r="I48" i="17"/>
  <c r="I47" i="17"/>
  <c r="I46" i="17"/>
  <c r="I45" i="17"/>
  <c r="I44" i="17"/>
  <c r="I43" i="17"/>
  <c r="I42" i="17"/>
  <c r="I41" i="17"/>
  <c r="I38" i="17"/>
  <c r="I37" i="17"/>
  <c r="I36" i="17"/>
  <c r="I35" i="17"/>
  <c r="I34" i="17"/>
  <c r="I33" i="17"/>
  <c r="I32" i="17"/>
  <c r="I30" i="17"/>
  <c r="I29" i="17"/>
  <c r="I28" i="17"/>
  <c r="I27" i="17"/>
  <c r="I26" i="17"/>
  <c r="I25" i="17"/>
  <c r="I24" i="17"/>
  <c r="I23" i="17"/>
  <c r="I22" i="17"/>
  <c r="I20" i="17"/>
  <c r="I19" i="17"/>
  <c r="I18" i="17"/>
  <c r="I17" i="17"/>
  <c r="I16" i="17"/>
  <c r="F136" i="17" l="1"/>
  <c r="F100" i="17" s="1"/>
  <c r="F131" i="17"/>
  <c r="F99" i="17" s="1"/>
  <c r="F139" i="17"/>
  <c r="F101" i="17" s="1"/>
  <c r="F153" i="17"/>
  <c r="F102" i="17" s="1"/>
  <c r="F116" i="17"/>
  <c r="F97" i="17" s="1"/>
  <c r="F41" i="17"/>
  <c r="F9" i="17" s="1"/>
  <c r="F111" i="17"/>
  <c r="F96" i="17" s="1"/>
  <c r="F86" i="17"/>
  <c r="F12" i="17" s="1"/>
  <c r="F51" i="17"/>
  <c r="F10" i="17" s="1"/>
  <c r="F125" i="17"/>
  <c r="F98" i="17" s="1"/>
  <c r="F27" i="17"/>
  <c r="F5" i="17" s="1"/>
  <c r="F103" i="17"/>
  <c r="F95" i="17" s="1"/>
  <c r="F30" i="17"/>
  <c r="F6" i="17" s="1"/>
  <c r="F32" i="17"/>
  <c r="F7" i="17" s="1"/>
  <c r="F62" i="17"/>
  <c r="F11" i="17" s="1"/>
  <c r="F34" i="17"/>
  <c r="F8" i="17" s="1"/>
  <c r="F13" i="17"/>
  <c r="F4" i="17" s="1"/>
  <c r="F94" i="17" l="1"/>
  <c r="F3" i="17"/>
  <c r="F2" i="17" l="1"/>
  <c r="F4" i="29" l="1"/>
  <c r="F3" i="29" s="1"/>
  <c r="F2" i="29" s="1"/>
  <c r="E34" i="1" s="1"/>
  <c r="E33" i="1" s="1"/>
  <c r="I58" i="27"/>
  <c r="I57" i="27"/>
  <c r="I55" i="27"/>
  <c r="I54" i="27"/>
  <c r="I53" i="27"/>
  <c r="I52" i="27"/>
  <c r="I51" i="27"/>
  <c r="I49" i="27"/>
  <c r="I47" i="27"/>
  <c r="I46" i="27"/>
  <c r="I45" i="27"/>
  <c r="I44" i="27"/>
  <c r="I43" i="27"/>
  <c r="I42" i="27"/>
  <c r="I41" i="27"/>
  <c r="I40" i="27"/>
  <c r="I39" i="27"/>
  <c r="I37" i="27"/>
  <c r="I36" i="27"/>
  <c r="I35" i="27"/>
  <c r="I34" i="27"/>
  <c r="I32" i="27"/>
  <c r="I31" i="27"/>
  <c r="I29" i="27"/>
  <c r="I27" i="27"/>
  <c r="I25" i="27"/>
  <c r="I24" i="27"/>
  <c r="I22" i="27"/>
  <c r="I21" i="27"/>
  <c r="I20" i="27"/>
  <c r="I18" i="27"/>
  <c r="I17" i="27"/>
  <c r="I16" i="27"/>
  <c r="I7" i="25"/>
  <c r="I8" i="25"/>
  <c r="I9" i="25"/>
  <c r="I10" i="25"/>
  <c r="I11" i="25"/>
  <c r="I12" i="25"/>
  <c r="I13" i="25"/>
  <c r="I14" i="25"/>
  <c r="I15" i="25"/>
  <c r="I16" i="25"/>
  <c r="I17" i="25"/>
  <c r="I18" i="25"/>
  <c r="I19" i="25"/>
  <c r="I20" i="25"/>
  <c r="I21" i="25"/>
  <c r="I22" i="25"/>
  <c r="I23" i="25"/>
  <c r="I24" i="25"/>
  <c r="I25" i="25"/>
  <c r="I26" i="25"/>
  <c r="I27" i="25"/>
  <c r="I28" i="25"/>
  <c r="I29" i="25"/>
  <c r="I30" i="25"/>
  <c r="I31" i="25"/>
  <c r="I6" i="25"/>
  <c r="I64" i="19"/>
  <c r="I63" i="19"/>
  <c r="I59" i="19"/>
  <c r="I58" i="19"/>
  <c r="I57" i="19"/>
  <c r="I55" i="19"/>
  <c r="I54" i="19"/>
  <c r="I53" i="19"/>
  <c r="I52" i="19"/>
  <c r="I51" i="19"/>
  <c r="I50" i="19"/>
  <c r="I49" i="19"/>
  <c r="I48" i="19"/>
  <c r="I47" i="19"/>
  <c r="I46" i="19"/>
  <c r="I45" i="19"/>
  <c r="I44" i="19"/>
  <c r="I43" i="19"/>
  <c r="I42" i="19"/>
  <c r="I40" i="19"/>
  <c r="I39" i="19"/>
  <c r="I38" i="19"/>
  <c r="I37" i="19"/>
  <c r="I36" i="19"/>
  <c r="I35" i="19"/>
  <c r="I33" i="19"/>
  <c r="I32" i="19"/>
  <c r="I31" i="19"/>
  <c r="I30" i="19"/>
  <c r="I29" i="19"/>
  <c r="I28" i="19"/>
  <c r="I27" i="19"/>
  <c r="I26" i="19"/>
  <c r="I25" i="19"/>
  <c r="I24" i="19"/>
  <c r="I23" i="19"/>
  <c r="I22" i="19"/>
  <c r="I21" i="19"/>
  <c r="I20" i="19"/>
  <c r="I19" i="19"/>
  <c r="I18" i="19"/>
  <c r="I216" i="16"/>
  <c r="I214" i="16"/>
  <c r="I213" i="16"/>
  <c r="I212" i="16"/>
  <c r="I211" i="16"/>
  <c r="I210"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50" i="16"/>
  <c r="I149" i="16"/>
  <c r="I148" i="16"/>
  <c r="I147" i="16"/>
  <c r="I146" i="16"/>
  <c r="I145" i="16"/>
  <c r="I144" i="16"/>
  <c r="I143" i="16"/>
  <c r="I142" i="16"/>
  <c r="I141" i="16"/>
  <c r="I140" i="16"/>
  <c r="I139" i="16"/>
  <c r="I138"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3" i="16"/>
  <c r="I12" i="16"/>
  <c r="I11" i="16"/>
  <c r="I10" i="16"/>
  <c r="I9" i="16"/>
  <c r="I101" i="15"/>
  <c r="I102" i="15"/>
  <c r="I103" i="15"/>
  <c r="I104" i="15"/>
  <c r="I105" i="15"/>
  <c r="I106" i="15"/>
  <c r="I107" i="15"/>
  <c r="I108" i="15"/>
  <c r="I109" i="15"/>
  <c r="I110" i="15"/>
  <c r="I111" i="15"/>
  <c r="I112" i="15"/>
  <c r="I113" i="15"/>
  <c r="I114" i="15"/>
  <c r="I100"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34" i="15"/>
  <c r="I24" i="15"/>
  <c r="I25" i="15"/>
  <c r="I26" i="15"/>
  <c r="I27" i="15"/>
  <c r="I28" i="15"/>
  <c r="I29" i="15"/>
  <c r="I30" i="15"/>
  <c r="I31" i="15"/>
  <c r="I32" i="15"/>
  <c r="I23" i="15"/>
  <c r="I10" i="15"/>
  <c r="I11" i="15"/>
  <c r="I12" i="15"/>
  <c r="I13" i="15"/>
  <c r="I14" i="15"/>
  <c r="I15" i="15"/>
  <c r="I16" i="15"/>
  <c r="I17" i="15"/>
  <c r="I18" i="15"/>
  <c r="I19" i="15"/>
  <c r="I20" i="15"/>
  <c r="I21" i="15"/>
  <c r="I9" i="15"/>
  <c r="I18" i="13"/>
  <c r="I16" i="13"/>
  <c r="I15" i="13"/>
  <c r="I13" i="13"/>
  <c r="I12" i="13"/>
  <c r="I11" i="13"/>
  <c r="I10" i="13"/>
  <c r="I9" i="13"/>
  <c r="I8" i="13"/>
  <c r="I7" i="13"/>
  <c r="I200" i="10"/>
  <c r="I199" i="10"/>
  <c r="I198" i="10"/>
  <c r="I197" i="10"/>
  <c r="I196" i="10"/>
  <c r="I195" i="10"/>
  <c r="I194" i="10"/>
  <c r="I193" i="10"/>
  <c r="I191" i="10"/>
  <c r="I190" i="10"/>
  <c r="I189" i="10"/>
  <c r="I188" i="10"/>
  <c r="I187" i="10"/>
  <c r="I186" i="10"/>
  <c r="I185" i="10"/>
  <c r="I184" i="10"/>
  <c r="I182" i="10"/>
  <c r="I181" i="10"/>
  <c r="I180" i="10"/>
  <c r="I179" i="10"/>
  <c r="I178" i="10"/>
  <c r="I177" i="10"/>
  <c r="I176" i="10"/>
  <c r="I175" i="10"/>
  <c r="I174" i="10"/>
  <c r="I172" i="10"/>
  <c r="I171" i="10"/>
  <c r="I170" i="10"/>
  <c r="I168" i="10"/>
  <c r="I167" i="10"/>
  <c r="I166" i="10"/>
  <c r="I165" i="10"/>
  <c r="I164" i="10"/>
  <c r="I163" i="10"/>
  <c r="I162" i="10"/>
  <c r="I161" i="10"/>
  <c r="I160" i="10"/>
  <c r="I159" i="10"/>
  <c r="I158" i="10"/>
  <c r="I156" i="10"/>
  <c r="I155" i="10"/>
  <c r="I153" i="10"/>
  <c r="I152" i="10"/>
  <c r="I151" i="10"/>
  <c r="I150" i="10"/>
  <c r="I149" i="10"/>
  <c r="I148" i="10"/>
  <c r="I147" i="10"/>
  <c r="I146" i="10"/>
  <c r="I145" i="10"/>
  <c r="I144" i="10"/>
  <c r="I143" i="10"/>
  <c r="I141" i="10"/>
  <c r="I140" i="10"/>
  <c r="I139" i="10"/>
  <c r="I138" i="10"/>
  <c r="I135" i="10"/>
  <c r="I134" i="10"/>
  <c r="I133" i="10"/>
  <c r="I131" i="10"/>
  <c r="I130" i="10"/>
  <c r="I129" i="10"/>
  <c r="I128" i="10"/>
  <c r="I127" i="10"/>
  <c r="I126" i="10"/>
  <c r="I125" i="10"/>
  <c r="I124" i="10"/>
  <c r="I123" i="10"/>
  <c r="I122" i="10"/>
  <c r="I121" i="10"/>
  <c r="I120" i="10"/>
  <c r="I119" i="10"/>
  <c r="I118" i="10"/>
  <c r="I117" i="10"/>
  <c r="I116" i="10"/>
  <c r="I115" i="10"/>
  <c r="I114" i="10"/>
  <c r="I113" i="10"/>
  <c r="I112" i="10"/>
  <c r="I111" i="10"/>
  <c r="I110" i="10"/>
  <c r="I109" i="10"/>
  <c r="I108" i="10"/>
  <c r="I106" i="10"/>
  <c r="I105" i="10"/>
  <c r="I104" i="10"/>
  <c r="I103" i="10"/>
  <c r="I102" i="10"/>
  <c r="I100" i="10"/>
  <c r="I99" i="10"/>
  <c r="I98" i="10"/>
  <c r="I97" i="10"/>
  <c r="I96" i="10"/>
  <c r="I95" i="10"/>
  <c r="I94" i="10"/>
  <c r="I93" i="10"/>
  <c r="I92" i="10"/>
  <c r="I91" i="10"/>
  <c r="I90" i="10"/>
  <c r="I89" i="10"/>
  <c r="I88" i="10"/>
  <c r="I87" i="10"/>
  <c r="I86" i="10"/>
  <c r="I85" i="10"/>
  <c r="I84" i="10"/>
  <c r="I83" i="10"/>
  <c r="I82" i="10"/>
  <c r="I80" i="10"/>
  <c r="I79" i="10"/>
  <c r="I77" i="10"/>
  <c r="I76" i="10"/>
  <c r="I75" i="10"/>
  <c r="I74" i="10"/>
  <c r="I73" i="10"/>
  <c r="I72" i="10"/>
  <c r="I71" i="10"/>
  <c r="I69" i="10"/>
  <c r="I68" i="10"/>
  <c r="I67" i="10"/>
  <c r="I66" i="10"/>
  <c r="I65" i="10"/>
  <c r="I64" i="10"/>
  <c r="I62" i="10"/>
  <c r="I61" i="10"/>
  <c r="I60" i="10"/>
  <c r="I59" i="10"/>
  <c r="I58" i="10"/>
  <c r="I57" i="10"/>
  <c r="I56" i="10"/>
  <c r="I55" i="10"/>
  <c r="I54" i="10"/>
  <c r="I51" i="10"/>
  <c r="I50" i="10"/>
  <c r="I49" i="10"/>
  <c r="I48" i="10"/>
  <c r="I47" i="10"/>
  <c r="I46" i="10"/>
  <c r="I45" i="10"/>
  <c r="I44" i="10"/>
  <c r="I43" i="10"/>
  <c r="I42" i="10"/>
  <c r="I40" i="10"/>
  <c r="I39" i="10"/>
  <c r="I37" i="10"/>
  <c r="I36" i="10"/>
  <c r="I35" i="10"/>
  <c r="I34" i="10"/>
  <c r="I32" i="10"/>
  <c r="I31" i="10"/>
  <c r="I30" i="10"/>
  <c r="I29" i="10"/>
  <c r="I28" i="10"/>
  <c r="I26" i="10"/>
  <c r="I25" i="10"/>
  <c r="I24" i="10"/>
  <c r="I23" i="10"/>
  <c r="I22" i="10"/>
  <c r="I21" i="10"/>
  <c r="I20" i="10"/>
  <c r="I19" i="10"/>
  <c r="I18" i="10"/>
  <c r="I17" i="10"/>
  <c r="I16" i="10"/>
  <c r="I15" i="10"/>
  <c r="I14" i="10"/>
  <c r="I13" i="10"/>
  <c r="I10" i="10"/>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3" i="12"/>
  <c r="I82" i="12"/>
  <c r="I81" i="12"/>
  <c r="I80" i="12"/>
  <c r="I79" i="12"/>
  <c r="I78" i="12"/>
  <c r="I77" i="12"/>
  <c r="I76" i="12"/>
  <c r="I75" i="12"/>
  <c r="I74" i="12"/>
  <c r="I73" i="12"/>
  <c r="I72" i="12"/>
  <c r="I67" i="12"/>
  <c r="I66" i="12"/>
  <c r="I65" i="12"/>
  <c r="I64" i="12"/>
  <c r="I63" i="12"/>
  <c r="I62" i="12"/>
  <c r="I61" i="12"/>
  <c r="I60" i="12"/>
  <c r="I59" i="12"/>
  <c r="I58" i="12"/>
  <c r="I57" i="12"/>
  <c r="I56" i="12"/>
  <c r="I55" i="12"/>
  <c r="I54" i="12"/>
  <c r="I53" i="12"/>
  <c r="I51" i="12"/>
  <c r="I50" i="12"/>
  <c r="I49" i="12"/>
  <c r="I48" i="12"/>
  <c r="I46" i="12"/>
  <c r="I45" i="12"/>
  <c r="I44" i="12"/>
  <c r="I43" i="12"/>
  <c r="I42" i="12"/>
  <c r="I41"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F33" i="15" l="1"/>
  <c r="F22" i="15"/>
  <c r="F6" i="14"/>
  <c r="F5" i="25"/>
  <c r="F4" i="25" s="1"/>
  <c r="F3" i="25" s="1"/>
  <c r="F2" i="25" s="1"/>
  <c r="I11" i="9"/>
  <c r="I10" i="9"/>
  <c r="I9" i="9"/>
  <c r="I7" i="9"/>
  <c r="I47" i="8"/>
  <c r="I46" i="8"/>
  <c r="I44" i="8"/>
  <c r="I39" i="8"/>
  <c r="I37" i="8"/>
  <c r="I32" i="8"/>
  <c r="I30" i="8"/>
  <c r="I28" i="8"/>
  <c r="I26" i="8"/>
  <c r="I24" i="8"/>
  <c r="I23" i="8"/>
  <c r="I22" i="8"/>
  <c r="I14" i="8"/>
  <c r="I13" i="8"/>
  <c r="I11" i="8"/>
  <c r="I6" i="8"/>
  <c r="F5" i="8" s="1"/>
  <c r="I25" i="6"/>
  <c r="I24" i="6"/>
  <c r="I23" i="6"/>
  <c r="I22" i="6"/>
  <c r="I21" i="6"/>
  <c r="I20" i="6"/>
  <c r="I19" i="6"/>
  <c r="I18" i="6"/>
  <c r="I16" i="6"/>
  <c r="I15" i="6"/>
  <c r="I14" i="6"/>
  <c r="I12" i="6"/>
  <c r="I11" i="6"/>
  <c r="I10" i="6"/>
  <c r="I9" i="6"/>
  <c r="I8" i="6"/>
  <c r="I75" i="5"/>
  <c r="F74" i="5" s="1"/>
  <c r="I73" i="5"/>
  <c r="I72" i="5"/>
  <c r="I71" i="5"/>
  <c r="I70" i="5"/>
  <c r="I69" i="5"/>
  <c r="I68" i="5"/>
  <c r="I67" i="5"/>
  <c r="I66" i="5"/>
  <c r="I65" i="5"/>
  <c r="I64" i="5"/>
  <c r="I63" i="5"/>
  <c r="I62" i="5"/>
  <c r="I60" i="5"/>
  <c r="I59" i="5"/>
  <c r="I58" i="5"/>
  <c r="I57" i="5"/>
  <c r="I56" i="5"/>
  <c r="I55" i="5"/>
  <c r="I54" i="5"/>
  <c r="I53" i="5"/>
  <c r="I52" i="5"/>
  <c r="I49" i="5"/>
  <c r="F48" i="5" s="1"/>
  <c r="I47" i="5"/>
  <c r="I46" i="5"/>
  <c r="I45" i="5"/>
  <c r="I44" i="5"/>
  <c r="I43" i="5"/>
  <c r="I42" i="5"/>
  <c r="I41" i="5"/>
  <c r="I40" i="5"/>
  <c r="I39" i="5"/>
  <c r="I38" i="5"/>
  <c r="I36" i="5"/>
  <c r="I35" i="5"/>
  <c r="I34" i="5"/>
  <c r="I32" i="5"/>
  <c r="I31" i="5"/>
  <c r="I30" i="5"/>
  <c r="I29" i="5"/>
  <c r="I28" i="5"/>
  <c r="I27" i="5"/>
  <c r="I26" i="5"/>
  <c r="I25" i="5"/>
  <c r="I24" i="5"/>
  <c r="I23" i="5"/>
  <c r="I22" i="5"/>
  <c r="I21" i="5"/>
  <c r="I20" i="5"/>
  <c r="I18" i="5"/>
  <c r="I17" i="5"/>
  <c r="I16" i="5"/>
  <c r="I15" i="5"/>
  <c r="I14" i="5"/>
  <c r="I11" i="5"/>
  <c r="I10" i="5"/>
  <c r="I9" i="5"/>
  <c r="I8" i="5"/>
  <c r="I7" i="5"/>
  <c r="I205" i="4"/>
  <c r="I203" i="4"/>
  <c r="I202" i="4"/>
  <c r="I200" i="4"/>
  <c r="I199" i="4"/>
  <c r="I197" i="4"/>
  <c r="F196" i="4" s="1"/>
  <c r="F115" i="4" s="1"/>
  <c r="I195" i="4"/>
  <c r="I194" i="4"/>
  <c r="I192" i="4"/>
  <c r="I191" i="4"/>
  <c r="I190" i="4"/>
  <c r="I188" i="4"/>
  <c r="I187" i="4"/>
  <c r="I186" i="4"/>
  <c r="I185" i="4"/>
  <c r="I183" i="4"/>
  <c r="I182" i="4"/>
  <c r="I181" i="4"/>
  <c r="I180" i="4"/>
  <c r="I179" i="4"/>
  <c r="I177" i="4"/>
  <c r="I176" i="4"/>
  <c r="I174" i="4"/>
  <c r="I173" i="4"/>
  <c r="I172" i="4"/>
  <c r="I171" i="4"/>
  <c r="I170" i="4"/>
  <c r="I169" i="4"/>
  <c r="I168" i="4"/>
  <c r="I167" i="4"/>
  <c r="I166" i="4"/>
  <c r="I165" i="4"/>
  <c r="I164" i="4"/>
  <c r="I163" i="4"/>
  <c r="I162" i="4"/>
  <c r="I160" i="4"/>
  <c r="I159" i="4"/>
  <c r="I157" i="4"/>
  <c r="I156" i="4"/>
  <c r="I155" i="4"/>
  <c r="I153" i="4"/>
  <c r="I152" i="4"/>
  <c r="I151" i="4"/>
  <c r="I150" i="4"/>
  <c r="I149" i="4"/>
  <c r="I148" i="4"/>
  <c r="I146" i="4"/>
  <c r="I145" i="4"/>
  <c r="I144" i="4"/>
  <c r="I143" i="4"/>
  <c r="I140" i="4"/>
  <c r="I139" i="4"/>
  <c r="I138" i="4"/>
  <c r="I137" i="4"/>
  <c r="I136" i="4"/>
  <c r="I135" i="4"/>
  <c r="I134" i="4"/>
  <c r="I133" i="4"/>
  <c r="I132" i="4"/>
  <c r="I131" i="4"/>
  <c r="I130" i="4"/>
  <c r="I129" i="4"/>
  <c r="I127" i="4"/>
  <c r="I126" i="4"/>
  <c r="I125" i="4"/>
  <c r="I124" i="4"/>
  <c r="I123" i="4"/>
  <c r="I122" i="4"/>
  <c r="I121" i="4"/>
  <c r="I120" i="4"/>
  <c r="I101" i="4"/>
  <c r="I100" i="4"/>
  <c r="I98" i="4"/>
  <c r="F97" i="4" s="1"/>
  <c r="F20" i="4" s="1"/>
  <c r="I96" i="4"/>
  <c r="I94" i="4"/>
  <c r="I93" i="4"/>
  <c r="I92" i="4"/>
  <c r="I90" i="4"/>
  <c r="I89" i="4"/>
  <c r="I88" i="4"/>
  <c r="I87" i="4"/>
  <c r="I85" i="4"/>
  <c r="I84" i="4"/>
  <c r="I83" i="4"/>
  <c r="I81" i="4"/>
  <c r="I80" i="4"/>
  <c r="I79" i="4"/>
  <c r="I78" i="4"/>
  <c r="I77" i="4"/>
  <c r="I75" i="4"/>
  <c r="I74" i="4"/>
  <c r="I73" i="4"/>
  <c r="I72" i="4"/>
  <c r="I71" i="4"/>
  <c r="I70" i="4"/>
  <c r="I69" i="4"/>
  <c r="I67" i="4"/>
  <c r="I66" i="4"/>
  <c r="I65" i="4"/>
  <c r="I64" i="4"/>
  <c r="I63" i="4"/>
  <c r="I62" i="4"/>
  <c r="I61" i="4"/>
  <c r="I60" i="4"/>
  <c r="I59" i="4"/>
  <c r="I58" i="4"/>
  <c r="I57" i="4"/>
  <c r="I56" i="4"/>
  <c r="I55" i="4"/>
  <c r="I54" i="4"/>
  <c r="I52" i="4"/>
  <c r="F51" i="4" s="1"/>
  <c r="F12" i="4" s="1"/>
  <c r="I50" i="4"/>
  <c r="I49" i="4"/>
  <c r="I47" i="4"/>
  <c r="F46" i="4" s="1"/>
  <c r="F10" i="4" s="1"/>
  <c r="I44" i="4"/>
  <c r="I43" i="4"/>
  <c r="I42" i="4"/>
  <c r="I41" i="4"/>
  <c r="I40" i="4"/>
  <c r="I39" i="4"/>
  <c r="I38" i="4"/>
  <c r="I36" i="4"/>
  <c r="I35" i="4"/>
  <c r="I34" i="4"/>
  <c r="I33" i="4"/>
  <c r="I32" i="4"/>
  <c r="I31" i="4"/>
  <c r="I30" i="4"/>
  <c r="I29" i="4"/>
  <c r="I28" i="4"/>
  <c r="I27" i="4"/>
  <c r="I26" i="4"/>
  <c r="I25" i="4"/>
  <c r="I24" i="4"/>
  <c r="I23" i="4"/>
  <c r="I6" i="4"/>
  <c r="F5" i="4" s="1"/>
  <c r="I63" i="3"/>
  <c r="F62" i="3" s="1"/>
  <c r="F48" i="3" s="1"/>
  <c r="I61" i="3"/>
  <c r="I60" i="3"/>
  <c r="I59" i="3"/>
  <c r="I58" i="3"/>
  <c r="I57" i="3"/>
  <c r="I56" i="3"/>
  <c r="I55" i="3"/>
  <c r="I54" i="3"/>
  <c r="I53" i="3"/>
  <c r="I51" i="3"/>
  <c r="I50" i="3"/>
  <c r="I44" i="3"/>
  <c r="I43" i="3"/>
  <c r="I42" i="3"/>
  <c r="I41" i="3"/>
  <c r="I40" i="3"/>
  <c r="I38" i="3"/>
  <c r="F37" i="3" s="1"/>
  <c r="F8" i="3" s="1"/>
  <c r="I36" i="3"/>
  <c r="I35" i="3"/>
  <c r="I33" i="3"/>
  <c r="I32" i="3"/>
  <c r="I31" i="3"/>
  <c r="I30" i="3"/>
  <c r="I29" i="3"/>
  <c r="I28" i="3"/>
  <c r="I27" i="3"/>
  <c r="I26" i="3"/>
  <c r="I25" i="3"/>
  <c r="I24" i="3"/>
  <c r="I22" i="3"/>
  <c r="I21" i="3"/>
  <c r="I20" i="3"/>
  <c r="I19" i="3"/>
  <c r="I18" i="3"/>
  <c r="I17" i="3"/>
  <c r="I15" i="3"/>
  <c r="I14" i="3"/>
  <c r="I13" i="3"/>
  <c r="I12" i="3"/>
  <c r="I11" i="3"/>
  <c r="I308" i="2"/>
  <c r="I307" i="2"/>
  <c r="I306" i="2"/>
  <c r="I305" i="2"/>
  <c r="I304" i="2"/>
  <c r="I303" i="2"/>
  <c r="I302" i="2"/>
  <c r="I301" i="2"/>
  <c r="I300" i="2"/>
  <c r="I299" i="2"/>
  <c r="I298" i="2"/>
  <c r="I297" i="2"/>
  <c r="I296" i="2"/>
  <c r="I295" i="2"/>
  <c r="I294" i="2"/>
  <c r="I292" i="2"/>
  <c r="I291" i="2"/>
  <c r="I290" i="2"/>
  <c r="I289" i="2"/>
  <c r="I288" i="2"/>
  <c r="I287" i="2"/>
  <c r="I286" i="2"/>
  <c r="I285" i="2"/>
  <c r="I284" i="2"/>
  <c r="I282" i="2"/>
  <c r="I281" i="2"/>
  <c r="I280" i="2"/>
  <c r="I279" i="2"/>
  <c r="I278" i="2"/>
  <c r="I277" i="2"/>
  <c r="I276" i="2"/>
  <c r="I275" i="2"/>
  <c r="I273" i="2"/>
  <c r="I272" i="2"/>
  <c r="I271" i="2"/>
  <c r="I270" i="2"/>
  <c r="I269" i="2"/>
  <c r="I268" i="2"/>
  <c r="I266" i="2"/>
  <c r="I265" i="2"/>
  <c r="I264" i="2"/>
  <c r="I263" i="2"/>
  <c r="I262" i="2"/>
  <c r="I261" i="2"/>
  <c r="I253" i="2"/>
  <c r="I252" i="2"/>
  <c r="I251" i="2"/>
  <c r="I250" i="2"/>
  <c r="I249" i="2"/>
  <c r="I248" i="2"/>
  <c r="I247" i="2"/>
  <c r="I246" i="2"/>
  <c r="I244" i="2"/>
  <c r="I243" i="2"/>
  <c r="I242" i="2"/>
  <c r="I241" i="2"/>
  <c r="I240" i="2"/>
  <c r="I239" i="2"/>
  <c r="I238" i="2"/>
  <c r="I237" i="2"/>
  <c r="I236" i="2"/>
  <c r="I235" i="2"/>
  <c r="I234" i="2"/>
  <c r="I233" i="2"/>
  <c r="I232" i="2"/>
  <c r="I231" i="2"/>
  <c r="I230" i="2"/>
  <c r="I229" i="2"/>
  <c r="I228" i="2"/>
  <c r="I227" i="2"/>
  <c r="I226" i="2"/>
  <c r="I225" i="2"/>
  <c r="I224" i="2"/>
  <c r="I223" i="2"/>
  <c r="I222" i="2"/>
  <c r="I221"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7" i="2"/>
  <c r="I176" i="2"/>
  <c r="I175" i="2"/>
  <c r="I174" i="2"/>
  <c r="I173" i="2"/>
  <c r="I172" i="2"/>
  <c r="I171" i="2"/>
  <c r="I170" i="2"/>
  <c r="I169" i="2"/>
  <c r="I168" i="2"/>
  <c r="I167" i="2"/>
  <c r="I166" i="2"/>
  <c r="I165" i="2"/>
  <c r="I164" i="2"/>
  <c r="I163" i="2"/>
  <c r="I162" i="2"/>
  <c r="I161" i="2"/>
  <c r="I160" i="2"/>
  <c r="I159" i="2"/>
  <c r="I158" i="2"/>
  <c r="I156" i="2"/>
  <c r="I155" i="2"/>
  <c r="I154" i="2"/>
  <c r="I153" i="2"/>
  <c r="I152" i="2"/>
  <c r="I151" i="2"/>
  <c r="I150" i="2"/>
  <c r="I149" i="2"/>
  <c r="I148"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3" i="2"/>
  <c r="I112" i="2"/>
  <c r="I111" i="2"/>
  <c r="I110" i="2"/>
  <c r="I109"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7" i="2"/>
  <c r="I66" i="2"/>
  <c r="I65" i="2"/>
  <c r="I64" i="2"/>
  <c r="I63" i="2"/>
  <c r="I62" i="2"/>
  <c r="I61" i="2"/>
  <c r="I60" i="2"/>
  <c r="I59" i="2"/>
  <c r="I58" i="2"/>
  <c r="I57" i="2"/>
  <c r="I56" i="2"/>
  <c r="I55" i="2"/>
  <c r="I53" i="2"/>
  <c r="I52" i="2"/>
  <c r="I51" i="2"/>
  <c r="I50" i="2"/>
  <c r="I49" i="2"/>
  <c r="I48" i="2"/>
  <c r="I47" i="2"/>
  <c r="I46" i="2"/>
  <c r="I45"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4" i="2"/>
  <c r="I13" i="2"/>
  <c r="I12" i="2"/>
  <c r="I11" i="2"/>
  <c r="I10" i="2"/>
  <c r="F189" i="4" l="1"/>
  <c r="F113" i="4" s="1"/>
  <c r="F91" i="4"/>
  <c r="F18" i="4" s="1"/>
  <c r="F95" i="4"/>
  <c r="F19" i="4" s="1"/>
  <c r="F198" i="4"/>
  <c r="F116" i="4" s="1"/>
  <c r="F48" i="4"/>
  <c r="F11" i="4" s="1"/>
  <c r="F193" i="4"/>
  <c r="F114" i="4" s="1"/>
  <c r="F49" i="3"/>
  <c r="F46" i="3" s="1"/>
  <c r="F34" i="3"/>
  <c r="F7" i="3" s="1"/>
  <c r="F178" i="4"/>
  <c r="F111" i="4" s="1"/>
  <c r="F201" i="4"/>
  <c r="F117" i="4" s="1"/>
  <c r="F19" i="5"/>
  <c r="F61" i="5"/>
  <c r="F51" i="5"/>
  <c r="F13" i="5"/>
  <c r="F33" i="5"/>
  <c r="F6" i="5"/>
  <c r="F3" i="5" s="1"/>
  <c r="F37" i="5"/>
  <c r="F82" i="4"/>
  <c r="F16" i="4" s="1"/>
  <c r="F158" i="4"/>
  <c r="F108" i="4" s="1"/>
  <c r="F175" i="4"/>
  <c r="F110" i="4" s="1"/>
  <c r="F76" i="4"/>
  <c r="F15" i="4" s="1"/>
  <c r="F184" i="4"/>
  <c r="F112" i="4" s="1"/>
  <c r="F10" i="3"/>
  <c r="F4" i="3" s="1"/>
  <c r="F52" i="3"/>
  <c r="F47" i="3" s="1"/>
  <c r="F39" i="3"/>
  <c r="F9" i="3" s="1"/>
  <c r="F23" i="3"/>
  <c r="F6" i="3" s="1"/>
  <c r="F16" i="3"/>
  <c r="F5" i="3" s="1"/>
  <c r="F108" i="2"/>
  <c r="F102" i="2" s="1"/>
  <c r="F260" i="2"/>
  <c r="F255" i="2" s="1"/>
  <c r="F9" i="2"/>
  <c r="F4" i="2" s="1"/>
  <c r="F86" i="4"/>
  <c r="F17" i="4" s="1"/>
  <c r="F154" i="4"/>
  <c r="F107" i="4" s="1"/>
  <c r="F53" i="4"/>
  <c r="F13" i="4" s="1"/>
  <c r="F142" i="4"/>
  <c r="F105" i="4" s="1"/>
  <c r="F68" i="4"/>
  <c r="F14" i="4" s="1"/>
  <c r="F161" i="4"/>
  <c r="F109" i="4" s="1"/>
  <c r="F119" i="4"/>
  <c r="F147" i="4"/>
  <c r="F106" i="4" s="1"/>
  <c r="F45" i="3" l="1"/>
  <c r="F50" i="5"/>
  <c r="F12" i="5"/>
  <c r="F4" i="5" s="1"/>
  <c r="F3" i="3"/>
  <c r="F2" i="3" l="1"/>
  <c r="F132" i="20"/>
  <c r="F10" i="20" s="1"/>
  <c r="F60" i="20"/>
  <c r="F6" i="20" s="1"/>
  <c r="F151" i="20"/>
  <c r="F149" i="20" s="1"/>
  <c r="F40" i="20"/>
  <c r="F5" i="20" s="1"/>
  <c r="F11" i="20"/>
  <c r="F4" i="20" s="1"/>
  <c r="F116" i="20"/>
  <c r="F9" i="20" s="1"/>
  <c r="F218" i="20"/>
  <c r="F216" i="20" s="1"/>
  <c r="F243" i="20"/>
  <c r="F217" i="20" s="1"/>
  <c r="F195" i="20"/>
  <c r="F150" i="20" s="1"/>
  <c r="F94" i="20"/>
  <c r="F8" i="20" s="1"/>
  <c r="F85" i="20"/>
  <c r="F7" i="20" s="1"/>
  <c r="F89" i="14"/>
  <c r="F4" i="14"/>
  <c r="F148" i="20" l="1"/>
  <c r="F215" i="20"/>
  <c r="F3" i="20"/>
  <c r="F2" i="20" s="1"/>
  <c r="F5" i="14"/>
  <c r="F3" i="14" s="1"/>
  <c r="F2" i="14" l="1"/>
  <c r="E19" i="1" s="1"/>
  <c r="E26" i="1"/>
  <c r="E25" i="1" s="1"/>
  <c r="F56" i="27"/>
  <c r="F14" i="27" s="1"/>
  <c r="F50" i="27"/>
  <c r="F13" i="27" s="1"/>
  <c r="F48" i="27"/>
  <c r="F12" i="27" s="1"/>
  <c r="F38" i="27"/>
  <c r="F11" i="27" s="1"/>
  <c r="F28" i="27"/>
  <c r="F8" i="27" s="1"/>
  <c r="F26" i="27"/>
  <c r="F7" i="27" s="1"/>
  <c r="F23" i="27"/>
  <c r="F6" i="27" s="1"/>
  <c r="F19" i="27"/>
  <c r="F5" i="27" s="1"/>
  <c r="F15" i="27"/>
  <c r="F4" i="27" l="1"/>
  <c r="F30" i="27"/>
  <c r="F9" i="27" s="1"/>
  <c r="F33" i="27"/>
  <c r="F10" i="27" s="1"/>
  <c r="E31" i="1"/>
  <c r="D4" i="25"/>
  <c r="F3" i="27" l="1"/>
  <c r="F2" i="27" s="1"/>
  <c r="E32" i="1" s="1"/>
  <c r="E30" i="1" s="1"/>
  <c r="C5" i="1"/>
  <c r="B5" i="1"/>
  <c r="C13" i="1" l="1"/>
  <c r="C14" i="1"/>
  <c r="C16" i="1"/>
  <c r="C17" i="1"/>
  <c r="C18" i="1"/>
  <c r="C20" i="1"/>
  <c r="C21" i="1"/>
  <c r="C22" i="1"/>
  <c r="C23" i="1"/>
  <c r="C24" i="1"/>
  <c r="B24" i="1"/>
  <c r="B23" i="1"/>
  <c r="B22" i="1"/>
  <c r="B21" i="1"/>
  <c r="B20" i="1"/>
  <c r="B18" i="1"/>
  <c r="B17" i="1"/>
  <c r="B16" i="1"/>
  <c r="B14" i="1"/>
  <c r="B13" i="1"/>
  <c r="C11" i="1"/>
  <c r="B11" i="1"/>
  <c r="C10" i="1"/>
  <c r="B10" i="1"/>
  <c r="C8" i="1"/>
  <c r="B8" i="1"/>
  <c r="B7" i="1"/>
  <c r="C7" i="1"/>
  <c r="F62" i="19" l="1"/>
  <c r="F10" i="19" s="1"/>
  <c r="I62" i="19"/>
  <c r="F60" i="19"/>
  <c r="F9" i="19" s="1"/>
  <c r="I60" i="19"/>
  <c r="F56" i="19"/>
  <c r="F8" i="19" s="1"/>
  <c r="I56" i="19"/>
  <c r="I41" i="19"/>
  <c r="I34" i="19"/>
  <c r="F17" i="19" l="1"/>
  <c r="F5" i="19" s="1"/>
  <c r="F41" i="19"/>
  <c r="F7" i="19" s="1"/>
  <c r="F34" i="19"/>
  <c r="F6" i="19" s="1"/>
  <c r="F11" i="19"/>
  <c r="F4" i="19" s="1"/>
  <c r="F3" i="19" l="1"/>
  <c r="F2" i="19" s="1"/>
  <c r="E24" i="1" s="1"/>
  <c r="E22" i="1" l="1"/>
  <c r="I215" i="16" l="1"/>
  <c r="I137" i="16"/>
  <c r="E23" i="1" l="1"/>
  <c r="F8" i="16"/>
  <c r="F215" i="16"/>
  <c r="F7" i="16" s="1"/>
  <c r="F14" i="16"/>
  <c r="F5" i="16" s="1"/>
  <c r="F137" i="16"/>
  <c r="F6" i="16" s="1"/>
  <c r="F4" i="16" l="1"/>
  <c r="I99" i="15"/>
  <c r="F5" i="15" l="1"/>
  <c r="F8" i="15"/>
  <c r="F4" i="15" s="1"/>
  <c r="F99" i="15" l="1"/>
  <c r="F7" i="15" s="1"/>
  <c r="F6" i="15"/>
  <c r="F17" i="13"/>
  <c r="F5" i="13" s="1"/>
  <c r="I17" i="13"/>
  <c r="I14" i="13"/>
  <c r="F3" i="15" l="1"/>
  <c r="F2" i="15" s="1"/>
  <c r="E20" i="1" s="1"/>
  <c r="F47" i="12"/>
  <c r="F6" i="12" s="1"/>
  <c r="F14" i="13" l="1"/>
  <c r="F4" i="13" s="1"/>
  <c r="F6" i="13"/>
  <c r="F3" i="13" s="1"/>
  <c r="F40" i="12"/>
  <c r="F5" i="12" s="1"/>
  <c r="F71" i="12"/>
  <c r="F69" i="12" s="1"/>
  <c r="F2" i="13" l="1"/>
  <c r="E18" i="1" s="1"/>
  <c r="F52" i="12"/>
  <c r="F7" i="12" s="1"/>
  <c r="F8" i="12"/>
  <c r="F4" i="12" s="1"/>
  <c r="F84" i="12"/>
  <c r="F70" i="12" s="1"/>
  <c r="F68" i="12" s="1"/>
  <c r="F3" i="12" l="1"/>
  <c r="F2" i="12" s="1"/>
  <c r="E17" i="1" s="1"/>
  <c r="I192" i="10"/>
  <c r="I183" i="10"/>
  <c r="F169" i="10"/>
  <c r="F154" i="10"/>
  <c r="F137" i="10"/>
  <c r="F132" i="10"/>
  <c r="F101" i="10"/>
  <c r="F78" i="10"/>
  <c r="F63" i="10"/>
  <c r="F38" i="10"/>
  <c r="F33" i="10"/>
  <c r="F9" i="10"/>
  <c r="F192" i="10" l="1"/>
  <c r="F7" i="10" s="1"/>
  <c r="F157" i="10"/>
  <c r="F183" i="10"/>
  <c r="F6" i="10" s="1"/>
  <c r="F11" i="10"/>
  <c r="F41" i="10"/>
  <c r="F53" i="10"/>
  <c r="F81" i="10"/>
  <c r="F107" i="10"/>
  <c r="F173" i="10"/>
  <c r="F142" i="10"/>
  <c r="F70" i="10"/>
  <c r="F8" i="10" l="1"/>
  <c r="F3" i="10" s="1"/>
  <c r="F52" i="10"/>
  <c r="F4" i="10" s="1"/>
  <c r="F136" i="10"/>
  <c r="F5" i="10" s="1"/>
  <c r="F2" i="10" l="1"/>
  <c r="E16" i="1" s="1"/>
  <c r="F8" i="9"/>
  <c r="F6" i="9"/>
  <c r="F4" i="9" l="1"/>
  <c r="F5" i="9"/>
  <c r="F45" i="8" l="1"/>
  <c r="F42" i="8" s="1"/>
  <c r="I45" i="8"/>
  <c r="F43" i="8"/>
  <c r="F41" i="8" s="1"/>
  <c r="F38" i="8"/>
  <c r="F35" i="8" s="1"/>
  <c r="I38" i="8"/>
  <c r="F36" i="8"/>
  <c r="F34" i="8" s="1"/>
  <c r="F31" i="8"/>
  <c r="F20" i="8" s="1"/>
  <c r="I31" i="8"/>
  <c r="F29" i="8"/>
  <c r="F19" i="8" s="1"/>
  <c r="I29" i="8"/>
  <c r="F27" i="8"/>
  <c r="F18" i="8" s="1"/>
  <c r="I27" i="8"/>
  <c r="F25" i="8"/>
  <c r="F17" i="8" s="1"/>
  <c r="I25" i="8"/>
  <c r="F12" i="8"/>
  <c r="F9" i="8" s="1"/>
  <c r="F33" i="8" l="1"/>
  <c r="F3" i="9"/>
  <c r="F40" i="8"/>
  <c r="F21" i="8"/>
  <c r="F16" i="8" s="1"/>
  <c r="F15" i="8" s="1"/>
  <c r="F10" i="8"/>
  <c r="F8" i="8" s="1"/>
  <c r="F7" i="8" s="1"/>
  <c r="F4" i="8"/>
  <c r="F3" i="8" s="1"/>
  <c r="F2" i="8" l="1"/>
  <c r="E13" i="1" s="1"/>
  <c r="F2" i="9"/>
  <c r="E14" i="1" s="1"/>
  <c r="I17" i="6"/>
  <c r="F13" i="6"/>
  <c r="F5" i="6" s="1"/>
  <c r="F17" i="6" l="1"/>
  <c r="F6" i="6" s="1"/>
  <c r="F7" i="6"/>
  <c r="F4" i="6" s="1"/>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F3" i="6" l="1"/>
  <c r="F2" i="6" s="1"/>
  <c r="E11" i="1" s="1"/>
  <c r="F4" i="4"/>
  <c r="F3" i="4" s="1"/>
  <c r="F22" i="4"/>
  <c r="F8" i="4" s="1"/>
  <c r="F103" i="4"/>
  <c r="F5" i="5" l="1"/>
  <c r="I141" i="4"/>
  <c r="F128" i="4" s="1"/>
  <c r="F104" i="4" s="1"/>
  <c r="I45" i="4"/>
  <c r="F37" i="4" s="1"/>
  <c r="F9" i="4" s="1"/>
  <c r="F2" i="5" l="1"/>
  <c r="E10" i="1" s="1"/>
  <c r="E9" i="1" s="1"/>
  <c r="F99" i="4"/>
  <c r="F21" i="4" s="1"/>
  <c r="F7" i="4" s="1"/>
  <c r="F204" i="4"/>
  <c r="F118" i="4" s="1"/>
  <c r="E7" i="1"/>
  <c r="I293" i="2"/>
  <c r="I157" i="2"/>
  <c r="F102" i="4" l="1"/>
  <c r="F2" i="4" s="1"/>
  <c r="F220" i="2"/>
  <c r="F107" i="2" s="1"/>
  <c r="F147" i="2"/>
  <c r="F104" i="2" s="1"/>
  <c r="F178" i="2"/>
  <c r="F106" i="2" s="1"/>
  <c r="F274" i="2"/>
  <c r="F257" i="2" s="1"/>
  <c r="E8" i="1" l="1"/>
  <c r="E6" i="1" s="1"/>
  <c r="F293" i="2"/>
  <c r="F259" i="2" s="1"/>
  <c r="F283" i="2"/>
  <c r="F258" i="2" s="1"/>
  <c r="F267" i="2"/>
  <c r="F256" i="2" s="1"/>
  <c r="F157" i="2"/>
  <c r="F105" i="2" s="1"/>
  <c r="F114" i="2"/>
  <c r="F103" i="2" s="1"/>
  <c r="F68" i="2"/>
  <c r="F8" i="2" s="1"/>
  <c r="F44" i="2"/>
  <c r="F6" i="2" s="1"/>
  <c r="F15" i="2"/>
  <c r="F5" i="2" s="1"/>
  <c r="F254" i="2" l="1"/>
  <c r="F101" i="2"/>
  <c r="F54" i="2"/>
  <c r="F7" i="2" s="1"/>
  <c r="F3" i="2" s="1"/>
  <c r="F2" i="2" l="1"/>
  <c r="E5" i="1" s="1"/>
  <c r="E4" i="1" s="1"/>
  <c r="F3" i="16" l="1"/>
  <c r="F2" i="16" s="1"/>
  <c r="E21" i="1" s="1"/>
  <c r="E15" i="1" l="1"/>
  <c r="E36" i="1" l="1"/>
  <c r="E37" i="1" s="1"/>
  <c r="E38" i="1" l="1"/>
  <c r="E39" i="1" s="1"/>
  <c r="E40" i="1" s="1"/>
</calcChain>
</file>

<file path=xl/sharedStrings.xml><?xml version="1.0" encoding="utf-8"?>
<sst xmlns="http://schemas.openxmlformats.org/spreadsheetml/2006/main" count="9455" uniqueCount="4367">
  <si>
    <t>0_2</t>
  </si>
  <si>
    <t>0.2</t>
  </si>
  <si>
    <t>NAČRT TIRNIH NAPRAV S PERONOM</t>
  </si>
  <si>
    <t>0.2.1</t>
  </si>
  <si>
    <t>LEVI TIR</t>
  </si>
  <si>
    <t>0.2.1.A</t>
  </si>
  <si>
    <t>PRIPRAVLJALNA DELA</t>
  </si>
  <si>
    <t>0.2.1.B</t>
  </si>
  <si>
    <t>ZGORNJI USTROJ</t>
  </si>
  <si>
    <t>0.2.1.C</t>
  </si>
  <si>
    <t>SPODNJI USTROJ</t>
  </si>
  <si>
    <t>0.2.1.D</t>
  </si>
  <si>
    <t>ODVODNJAVANJE</t>
  </si>
  <si>
    <t>0.2.1.E</t>
  </si>
  <si>
    <t>LEVI PERON</t>
  </si>
  <si>
    <t>kpl</t>
  </si>
  <si>
    <t>0.2.1.A2</t>
  </si>
  <si>
    <t>Obnova in zavarovanje zakoličbe osi tirov in kretnic
-od km 518+498 do km 519+514</t>
  </si>
  <si>
    <t>m1</t>
  </si>
  <si>
    <t>0.2.1.A3</t>
  </si>
  <si>
    <t>Odstranitev nivojskih dostopov na peron v leseni izvedbi z odvozom materiala v stalno deponijo; 2 x po 1,80m</t>
  </si>
  <si>
    <t>0.2.1.A4</t>
  </si>
  <si>
    <t>Porušitev in odstranitev kovinske ograje; ob robu perona</t>
  </si>
  <si>
    <t>0.2.1.A5</t>
  </si>
  <si>
    <t>Porušitev in odstranitev objektov s sortiranjem ruševin in odvozom v stalno deponijo s stroški deponiranja. Rušitvena dela se izvajajo v skladu s predpisi za varno delo! 
-počitniški objekt dim.cca 4,2m x 5,0m</t>
  </si>
  <si>
    <t>kos</t>
  </si>
  <si>
    <t>Zakoličba posameznih komunalnih vodov, nadzor pri izvajanju gradbenih del na območju križanja in zaščita komunalnih vodov, obračun po fakturi specializiranega izvajalca</t>
  </si>
  <si>
    <t>0.2.1.B1</t>
  </si>
  <si>
    <t>Začasne montaža in demontaža naprav proti potovanju tirnic 
-60E1</t>
  </si>
  <si>
    <t>0.2.1.B2</t>
  </si>
  <si>
    <t>Začasne montaža in demontaža naprav proti potovanju tirnic 
-49E1</t>
  </si>
  <si>
    <t>0.2.1.B3</t>
  </si>
  <si>
    <t>Kompletna odstranitev tir 49E1 in 60E1 na lesenih pragih z nakladanjem tirnic, pragov in d.t.m. na vagone ter odvozom demontiranega materiala na razdaljo do 100km. Vključno s stroški za uničenje trohnin.</t>
  </si>
  <si>
    <t>0.2.1.B4</t>
  </si>
  <si>
    <t>Kompletna odstranitev obstoječeih kretnic 49E1 na leseni pragih z nakladanjem na vagone ter odvozom materiala na razdaljo do 100km; vključno s stroški za uničenje trohnin.
-navadne kretnice št.1 in 9</t>
  </si>
  <si>
    <t>kom</t>
  </si>
  <si>
    <t>0.2.1.B5</t>
  </si>
  <si>
    <t>Dobava in kompletno polaganje novih kretnic 60E1 vključno s kretniškimi zvezami do 10,0m, na novi tirni gredi deb.min.30cm pod pragom, na lesenih pragovih z elastično pritrditvijo. Kompletno z vsemi regulacijami in podbijanjem. 
60E1 - 500 - 1:14 - kretnice št.: 2,3,7</t>
  </si>
  <si>
    <t>0.2.1.B6</t>
  </si>
  <si>
    <t>Dobava in kompletno polaganje novih kretnic 60E1 vključno s kretniškimi zvezami do 10,0m, na novi tirni gredi deb.min.30cm pod pragom, na lesenih pragovih z elastično pritrditvijo. Kompletno z vsemi regulacijami in podbijanjem. 
60E1 - 300 - 1:9 - kretnica št.: 11</t>
  </si>
  <si>
    <t>0.2.1.B7</t>
  </si>
  <si>
    <t>Dobava in kompletno polaganje novega tira  60E1, na  novih lesenih pragih dolžine 2,60m, novi tirni gredi deb.min. 30 cm pod pragom, z elastično  pritrditvijo. Kompletno z vsemi regulacijami in podbijanjem.  Ves material je nov. Tirnice R350HT
Material:		
- tirnice 350HT                           1.798,00 m1
- leseni prag                              1.499,00 kos
- pritrdilni material (kpl/prag)        2.998,00 kos
- tirna greda iz tolčenca              2.427,30 m3
Delo:		
Kompletna izdelava tira               899,00 m1</t>
  </si>
  <si>
    <t>0.2.1.B8</t>
  </si>
  <si>
    <t>Dobava in pritrditev varnostne tirnice 60E1 na lesene prage na objektu. V ceni je vračunano doplačilo za kombinirane podložne plošče v tiru. Na konceh sta varnostni tirnici ukrivljeni proti osi tira in zaključeni s konično oblikovanim hrastovim klinom; po m1 tira</t>
  </si>
  <si>
    <t>0.2.1.B9</t>
  </si>
  <si>
    <t>Dobava in vgraditev prehodnih tirnic 60E1/49E1 v dolžini 7,20m</t>
  </si>
  <si>
    <t>0.2.1.B10</t>
  </si>
  <si>
    <t xml:space="preserve">Dobava in vgraditev prehodnih tirnic enakega sistema (60E1/60E - stara/nova tirnica) v dolž.6,00m - prehod iz novega tira na obst.tir </t>
  </si>
  <si>
    <t>0.2.1.B11</t>
  </si>
  <si>
    <t>Smerna in višinska regulacija tira na priključkih z obstoječim tirom</t>
  </si>
  <si>
    <t>0.2.1.B12</t>
  </si>
  <si>
    <t>Dobava in vgraditev naprav proti vzdolžnemu premiku tirnic na lesenih pragih
60E1</t>
  </si>
  <si>
    <t>0.2.1.B13</t>
  </si>
  <si>
    <t>Dobava in vgraditev naprav proti vzdolžnemu premiku tirnic na lesenih pragih
49E1</t>
  </si>
  <si>
    <t>0.2.1.B14</t>
  </si>
  <si>
    <t>Aluminotermitsko varjenje tirnic in kretnic, vključno z dobavo materiala
60E1 - trdi zvari (tirnice kvalitete R350HT)</t>
  </si>
  <si>
    <t>0.2.1.B15</t>
  </si>
  <si>
    <t>Aluminotermitsko varjenje tirnic in kretnic, vključno z dobavo materiala
49E1 - trdota enakovredna obstoječi trdoti tirnic</t>
  </si>
  <si>
    <t>0.2.1.B16</t>
  </si>
  <si>
    <t xml:space="preserve">Sproščanje tira v NZT </t>
  </si>
  <si>
    <t>0.2.1.B17</t>
  </si>
  <si>
    <t xml:space="preserve">Sproščanje kretnic v NZT </t>
  </si>
  <si>
    <t>0.2.1.B18</t>
  </si>
  <si>
    <t>Dobava in vgraditev kap proti bočnemu premiku tira na lesenih pragih</t>
  </si>
  <si>
    <t>0.2.1.B19</t>
  </si>
  <si>
    <t>Dobava, izdelava in vgraditev nagibnih kazal, komplet z izdelavo temeljev</t>
  </si>
  <si>
    <t>0.2.1.B20</t>
  </si>
  <si>
    <t>Betonske ločnice; dobava in vgraditev</t>
  </si>
  <si>
    <t>0.2.1.B21</t>
  </si>
  <si>
    <t>Dobava in izdelava oznak za os in niveleto tira - pritrditev na drogove vozne mreže</t>
  </si>
  <si>
    <t>0.2.1.B22</t>
  </si>
  <si>
    <t>Dobava, izdelava in vgraditev oznak za kontrolo vzdolžnega potovanja tirnic</t>
  </si>
  <si>
    <t>0.2.1.B23</t>
  </si>
  <si>
    <t>Dobava, izdelava in vgraditev stalnih oznak za zavarovanje elementov krivin</t>
  </si>
  <si>
    <t>0.2.1.B24</t>
  </si>
  <si>
    <t>Izdelava in vgraditev hm in km oznak</t>
  </si>
  <si>
    <t>0.2.1.B25</t>
  </si>
  <si>
    <t>Dobava in vgradnja mazalne naprave za tirnice v ostrejših lokih, ki oskrbujejo obe tirnici hkrati, z vsemi sestavnimi deli, vključno z izkopi in izdelavo betonskega temelja</t>
  </si>
  <si>
    <t>0.2.1.B26</t>
  </si>
  <si>
    <t>Brušenje tirnic in zaključne meritve</t>
  </si>
  <si>
    <t>0.2.1.B27</t>
  </si>
  <si>
    <t>Strošek merilnih voženj za zagotovitev stanja proge po opravljeni obnovi ter strošek meritev svetlega profila proge; pavšal</t>
  </si>
  <si>
    <t>0.2.1.B28</t>
  </si>
  <si>
    <t xml:space="preserve">Sanacija obstoječih ograj - kamniti oz.AB zidci z vmesnimi Fe profili. </t>
  </si>
  <si>
    <t>0.2.1.C1</t>
  </si>
  <si>
    <t>Postavitev in zavarovanje prečnih profilov</t>
  </si>
  <si>
    <t>0.2.1.C2</t>
  </si>
  <si>
    <t>Izdelava zagatne stene viš.ca 1,20m za zaščito tirne grede na sosednjem voznem tiru pred osipanjem pri izkopu planuma za vgradnjo tamponskega sloja na zaprtem tiru ter kasnejša odstranitev</t>
  </si>
  <si>
    <t>0.2.1.C3</t>
  </si>
  <si>
    <t xml:space="preserve">Izkop tirne grede in materiala III.ktg z odvozom v stalno deponijo
tirna greda </t>
  </si>
  <si>
    <t>m3</t>
  </si>
  <si>
    <t>0.2.1.C4</t>
  </si>
  <si>
    <t>Izkop tirne grede in materiala III.ktg z odvozom v stalno deponijo
teren III.ktg</t>
  </si>
  <si>
    <t>0.2.1.C5</t>
  </si>
  <si>
    <t>Planiranje in utrditev temeljnih tal pred izdelavo tamponskega sloja z utrjevanjem do predpisane zbitosti</t>
  </si>
  <si>
    <t>m2</t>
  </si>
  <si>
    <t>0.2.1.C6</t>
  </si>
  <si>
    <t>Dobava in polaganje zaščitne ločilne geotekstilje GTX katere lastnosti so:
-natezna trdnost : ≥ 20 kN/m
-raztezek &gt; 30%
-odpornost na preboj: konus: Odmax ≤ 20 mm; statični prebod CBR ≥ 2,5 MN
-efektivna odprtina por: O90: 0,06 ‐ 0,20 mm
-koeficient prepustnosti: kG ≥ 10 kzemljine ali k ≥ 10‐4 m/s pri tlaku 20 kN/m2.</t>
  </si>
  <si>
    <t>0.2.1.C7</t>
  </si>
  <si>
    <t xml:space="preserve">Izvedba zmrzlinsko odporne plasti (ZOP) - kamnita posteljica iz prodnih ali drobljenih kamnitih materialov zrnavosti 0/45 ali 0/63 v deb.40cm; dobava s prevozom, vgrajevanje, planiranje, razgrinjanje in utrditev do predpisane zbitosti. </t>
  </si>
  <si>
    <t>0.2.1.C8</t>
  </si>
  <si>
    <t>Izvedba nevezane nosilne plasti (NNP) iz prodnih ali drobljenih kamnitih materialov zrnavosti 0/31 v deb.30cm; material mora biti čist kamniti agregat; dobava s prevozom, vgrajevanje, planiranje, razgrinjanje in utrditev do predpisane zbitosti</t>
  </si>
  <si>
    <t>0.2.1.C9</t>
  </si>
  <si>
    <t>Fino planiranje in utrditev planuma do predpisane komprimacije</t>
  </si>
  <si>
    <t>0.2.1.D1</t>
  </si>
  <si>
    <t>Izkop v materialu III. kat. za kanalizacijo z odmetom oz.odvozom v stalno deponijo</t>
  </si>
  <si>
    <t>0.2.1.D2</t>
  </si>
  <si>
    <t>Zasip drenažnih cevi z vodopropustnim materialom; pran prodec nazivne zrnjavosti 16/32</t>
  </si>
  <si>
    <t>0.2.1.D3</t>
  </si>
  <si>
    <t>Zasipanje jaškov in kanalizacije z materialom od izkopa s premetom, vgrajevanje in utrjevanje v slojih po 20cm</t>
  </si>
  <si>
    <t>0.2.1.D4</t>
  </si>
  <si>
    <t>Zaščita drenažnega filterskega zasipa s geotekstilom; z dobavo in polaganjem na preklop
-Tmin = 6 kN/m, (Txɛ)min = 180kN/m, Od&lt;40 mm</t>
  </si>
  <si>
    <t>0.2.1.D5</t>
  </si>
  <si>
    <t>Dobava in polaganje drenažno kanalizacijskih plastičnih cevi, položene na betonsko podlago C16/20, z delnim obbetoniranjem do vtočnih odprtin, beton ob straneh s padcem k odprtinam.
Ø 250mm</t>
  </si>
  <si>
    <t>0.2.1.D6</t>
  </si>
  <si>
    <t>Dobava in polaganje drenažno kanalizacijskih plastičnih cevi, položene na betonsko podlago C16/20, z delnim obbetoniranjem do vtočnih odprtin, beton ob straneh s padcem k odprtinam.
Ø 160mm</t>
  </si>
  <si>
    <t>0.2.1.D7</t>
  </si>
  <si>
    <t>Dobava in polaganje cevi PVC DN 250 klase SN 4, položene na betonsko podlago in obbetoniranjem; stiki tesnjeni</t>
  </si>
  <si>
    <t>0.2.1.D8</t>
  </si>
  <si>
    <t>Izdelava revizijskega jaška iz bet.cevi Ø 80cm, z betoniranjem dna v C25/30, obdelavo dna s cem.m. 1:2, z izvedbo priključkov ter dobavo in vgraditvijo pokrova
betonski pokrov Ø98cm z dodatno notranjo revizijsko odprtino Ø 60cm
globine do 1,00m</t>
  </si>
  <si>
    <t>0.2.1.D9</t>
  </si>
  <si>
    <t>Izdelava revizijskega jaška iz bet.cevi Ø 80cm, z betoniranjem dna v C25/30, obdelavo dna s cem.m. 1:2, z izvedbo priključkov ter dobavo in vgraditvijo pokrova
pokrovi iz nerjavečega jekla (A 15kN) dim.600/600/90mm, vgradnja z arm.bet.vencem - okrasni pokrov s tlakom; na peronu
globine 2,00 - 2,50m</t>
  </si>
  <si>
    <t>0.2.1.D10</t>
  </si>
  <si>
    <t>Izdelava revizijskega jaška iz bet.cevi Ø 80cm, z betoniranjem dna v C25/30, obdelavo dna s cem.m. 1:2, z izvedbo priključkov ter dobavo in vgraditvijo pokrova
pokrovi iz nerjavečega jekla (A 15kN) dim.600/600/90mm, vgradnja z arm.bet.vencem - okrasni pokrov s tlakom; na peronu
globine 2,50 - 3,00m</t>
  </si>
  <si>
    <t>0.2.1.D11</t>
  </si>
  <si>
    <t>Izdelava izcednice (barbakane) iz trde plastične cevi, premera 8 cm, dolžine cca 1,50 cm. V ceni je vključeno tudi vrtanje z diamantno kronsko žago v obst. AB zid.</t>
  </si>
  <si>
    <t>0.2.1.D12</t>
  </si>
  <si>
    <t>Izdelava iztočnih glav na PVC cevi Ø 250mm z dobavo, pripravo in vgradnjo (beton C25/30) s potrebnim izkopom, zasipi in opažem.</t>
  </si>
  <si>
    <t>0.2.1.D13</t>
  </si>
  <si>
    <t>Tlakovanje izpustov cevi po brežini z lomljenim kamnom deb.10cm na bet. podlagi iz betona C16/20 s tesnjenimi stiki, predhodno napravo peščene podlage</t>
  </si>
  <si>
    <t>Opomba: izkopi so vključeni v poglavju "spodnji ustroj".</t>
  </si>
  <si>
    <t>0.2.1.E1</t>
  </si>
  <si>
    <t>Rušenje in odstranitev obst.perona; utrditev v asfaltu; odvoz materiala v stalno deponijo
tlak iz asfalta deb.5cm</t>
  </si>
  <si>
    <t>0.2.1.E2</t>
  </si>
  <si>
    <t>Rušenje in odstranitev obst.perona; utrditev v asfaltu; odvoz materiala v stalno deponijo
peronski "L" element; vključno arm.bet.klančine</t>
  </si>
  <si>
    <t>0.2.1.E3</t>
  </si>
  <si>
    <t xml:space="preserve">Rušenje in odstranitev obst.perona; utrditev v asfaltu; odvoz materiala v stalno deponijo
betonski robniki kot zaključek perona </t>
  </si>
  <si>
    <t>0.2.1.E4</t>
  </si>
  <si>
    <t>Zakoličba gradbenih profilov s potrebnimi meritvami in zavarovanjem</t>
  </si>
  <si>
    <t>0.2.1.E5</t>
  </si>
  <si>
    <t xml:space="preserve">Planiranje in utrjevanje podlage temeljnih tal; vključno pod "L" elementom, zaključnih zidov </t>
  </si>
  <si>
    <t>0.2.1.E6</t>
  </si>
  <si>
    <t>Zasip za temelji in pod tamponom perona z nevezanim nasipnim materialom (peščeno gramozni material), z dobavo, vgrajevanjem, planiranjem in utrditvijo do predpisane komprimacije, vgrajevanje v slojih do 30 cm</t>
  </si>
  <si>
    <t>0.2.1.E7</t>
  </si>
  <si>
    <t xml:space="preserve">Izdelava nevezane nosilne plasti tamponskega drobljenca D 32; z dobavo, vgrajevanjem v slojih, planiranjem in utrditvijo do predpisane komprimacije </t>
  </si>
  <si>
    <t>0.2.1.E8</t>
  </si>
  <si>
    <t>Naprava temelja - podlage za peronski "L" element
podložni beton C12/15 v debelini min.10cm</t>
  </si>
  <si>
    <t>0.2.1.E9</t>
  </si>
  <si>
    <t>Naprava temelja - podlage za peronski "L" element
beton C20/25</t>
  </si>
  <si>
    <t>0.2.1.E10</t>
  </si>
  <si>
    <t>Naprava temelja - podlage za peronski "L" element
opaž robov betona (vključno dilatacije - delovni stik)</t>
  </si>
  <si>
    <t>0.2.1.E11</t>
  </si>
  <si>
    <t>Vlaganje stiropora v dilatacije temeljev in delno pete L zidu dim.60/85cm
-deb.3,5cm (temelj in delno peta L zidu)</t>
  </si>
  <si>
    <t>0.2.1.E12</t>
  </si>
  <si>
    <t>Vlaganje stiropora v dilatacije temeljev in delno pete L zidu dim.60/85cm
-deb.1,5cm (zid)</t>
  </si>
  <si>
    <t>0.2.1.E13</t>
  </si>
  <si>
    <t xml:space="preserve">Tesnitev dilatacijskega spoja s trajno elastičnim kitom </t>
  </si>
  <si>
    <t>0.2.1.E14</t>
  </si>
  <si>
    <t xml:space="preserve">Dobava in polaganje arm.betonskih peronskih elementov "L" dim 60/85 cm, dolžine 100cm, položeni na temelj v cem.malti. V ceni je vključiti tudi 2x sidranje elementa v temelj z vsemi deli (sidro iz RA fi 14mm, l= 34cm, luknja v nogi "L" elemneta je konusna fi 8-6cm, v betonu temelja pa 3cm, zalitje s cem.malto) ter zalitje utora na vertikalni steni s cem.m.po montaži elementov. Stiki med posameznimi elementi so vodotesno tesnjeni. </t>
  </si>
  <si>
    <t>0.2.1.E15</t>
  </si>
  <si>
    <t>Izvedba zaključnih arm.bet. "L" zidu perona, betonirane na mestu; zemlj.dela vključena v poglavju spodnjega ustroja. Izvedba po detajlu
-dolž.7,10m na koncu perona in 2,65m na začetku perona
vgrajevanje betona C12/15 v podložni beton pod temelji</t>
  </si>
  <si>
    <t>0.2.1.E16</t>
  </si>
  <si>
    <t>Izvedba zaključnih arm.bet. "L" zidu perona, betonirane na mestu; zemlj.dela vključena v poglavju spodnjega ustroja. Izvedba po detajlu
-dolž.7,10m na koncu perona in 2,65m na začetku perona
vgrajevanje betona C30/37, XC3,XF2, XD2  vodoteseni beton PV-II v arm.bet.temelje in zidove</t>
  </si>
  <si>
    <t>0.2.1.E17</t>
  </si>
  <si>
    <t>Izvedba zaključnih arm.bet. "L" zidu perona, betonirane na mestu; zemlj.dela vključena v poglavju spodnjega ustroja. Izvedba po detajlu
-dolž.7,10m na koncu perona in 2,65m na začetku perona
armaturna mreža Q 226</t>
  </si>
  <si>
    <t>kg</t>
  </si>
  <si>
    <t>0.2.1.E18</t>
  </si>
  <si>
    <t>Izvedba zaključnih arm.bet. "L" zidu perona, betonirane na mestu; zemlj.dela vključena v poglavju spodnjega ustroja. Izvedba po detajlu
-dolž.7,10m na koncu perona in 2,65m na začetku perona
gladek opaž zidu vključno s temeljnim delom; viden beton</t>
  </si>
  <si>
    <t>0.2.1.E19</t>
  </si>
  <si>
    <t>Izvedba zaključnih arm.bet. "L" zidu perona, betonirane na mestu; zemlj.dela vključena v poglavju spodnjega ustroja. Izvedba po detajlu
-dolž.7,10m na koncu perona in 2,65m na začetku perona
dobava in vgraditev tesnilnega nabrekajočega traka v delovni stik med temeljem in zidom</t>
  </si>
  <si>
    <t>0.2.1.E20</t>
  </si>
  <si>
    <t>Tlak iz betonskih tlakovcev pravokotne oblike viš.8cm s predhodno napravo podlage iz peska fi 0-5mm; deb.5cm s finim planiranjem in utrditvijo. Vrsta tlaka in barva po izbiri projektanta!
- peron
osnovni tlak</t>
  </si>
  <si>
    <t>0.2.1.E21</t>
  </si>
  <si>
    <t xml:space="preserve">Tlak iz betonskih tlakovcev pravokotne oblike viš.8cm s predhodno napravo podlage iz peska fi 0-5mm; deb.5cm s finim planiranjem in utrditvijo. Vrsta tlaka in barva po izbiri projektanta!
- peron
tlakovec v beli ali svetlo sivi barvi ter drugi površinski obdelavi od osnovnega - usmerjevalni pasovi za slepe in slabovidne; 
- rebrasta zgornja struktura </t>
  </si>
  <si>
    <t>0.2.1.E22</t>
  </si>
  <si>
    <t xml:space="preserve">Tlak iz betonskih tlakovcev pravokotne oblike viš.8cm s predhodno napravo podlage iz peska fi 0-5mm; deb.5cm s finim planiranjem in utrditvijo. Vrsta tlaka in barva po izbiri projektanta!
- peron
tlakovec v beli ali svetlo sivi barvi ter drugi površinski obdelavi od osnovnega - usmerjevalni pasovi za slepe in slabovidne; 
- točkovna zgornja struktura (izbočene okrogline) </t>
  </si>
  <si>
    <t>0.2.1.E23</t>
  </si>
  <si>
    <t>Barvanje tlakovcev v rumeni barvi s posipom s kremenčevim peskom
-varnostni pas šir.10cm</t>
  </si>
  <si>
    <t>0.2.1.E24</t>
  </si>
  <si>
    <t>Barvanje tlakovcev v rumeni barvi s posipom s kremenčevim peskom
-varnostni pas šir.60cm (konec perona), točkovni tlakovci na vrhu stopnic, pred dvigalom</t>
  </si>
  <si>
    <t>0.2.1.E25</t>
  </si>
  <si>
    <t>Barvanje tlakovcev v rumeni barvi s posipom s kremenčevim peskom
-talna oznaka simbola za invalida (5611)</t>
  </si>
  <si>
    <t>0.2.1.E26</t>
  </si>
  <si>
    <t>Dobava in vgraditev robnika iz cementnega betona s prerezom 8/20cm, položeni v betonsko podlago</t>
  </si>
  <si>
    <t>0.2.1.E27</t>
  </si>
  <si>
    <t>Dobava in vgraditev robnika iz cementnega betona s prerezom 15/25cm, položeni v betonsko podlago; zaključek klančine</t>
  </si>
  <si>
    <t>0.2.1.E28</t>
  </si>
  <si>
    <t>Izvedba jeklene ograje iz kovinskih profilov - ogrodja iz okroglih cevi Ø 60/3mm in polnila iz vertilanih cevi Ø 16/1,5mm na osnem razmaku 12 oz.13cm. Stebrički na razdalji 2,00m so vgrajeni v temelj iz bet.cevi Ø 30cm in zalite z betonom C25/30 z vsemi zemlj.deli. Višina ograje je 1,10 m nad tlakom perona. Izvedba po detajlu projektanta!
Kovinski deli so očiščeni in vroče cinkani. Vključno z izdelavo priključka za ozemljitev.
ograja ob robu perona (v območju nadstreška je ograja vključena pri načrtu 2/2 )</t>
  </si>
  <si>
    <t>0.2.1.E29</t>
  </si>
  <si>
    <t xml:space="preserve">Izvedba jeklene ograje iz kovinskih profilov - ogrodja iz okroglih cevi Ø 60/3mm in polnila iz vertilanih cevi Ø 16/1,5mm na osnem razmaku 12 oz.13cm. Stebriči s privarjeno Fe ploščo Ø150/5mm so vijačeni z vijaki 10x95 "Triglav" na arm.bet.zid.  Višina ograje je 1,10 m nad  tlakom perona. Izvedba po detajlu projektanta!
Kovinski deli so očiščeni in vroče cinkani. Vključno z izdelavo priključka za ozemljitev.
ograja na zaključku perona dolž.2,00m </t>
  </si>
  <si>
    <t>0.2.1.E30</t>
  </si>
  <si>
    <t>Humuziranje brežin z zatravitvijo, brez valjanja, v debelini do 10cm - ročno</t>
  </si>
  <si>
    <t>0.2.1.E31</t>
  </si>
  <si>
    <t>Signalna oznaka 204 "mesto ustavitve"; dobava in vgraditev</t>
  </si>
  <si>
    <t>0.2.1.E32</t>
  </si>
  <si>
    <t>Čiščenje površin po končanih delih</t>
  </si>
  <si>
    <t>0.2.2</t>
  </si>
  <si>
    <t>DESNI TIR</t>
  </si>
  <si>
    <t>0.2.2.A</t>
  </si>
  <si>
    <t>0.2.2.B</t>
  </si>
  <si>
    <t>0.2.2.C</t>
  </si>
  <si>
    <t>0.2.2.D</t>
  </si>
  <si>
    <t>0.2.2.E</t>
  </si>
  <si>
    <t>DESNI PERON</t>
  </si>
  <si>
    <t>0.2.2.F</t>
  </si>
  <si>
    <t>NAKLADALNA KLANČINA IN AB ZIDOVI</t>
  </si>
  <si>
    <t>0.2.2.A2</t>
  </si>
  <si>
    <t>Obnova in zavarovanje zakoličbe osi tirov in kretnic
-od km 518+498 do km 519+521</t>
  </si>
  <si>
    <t>0.2.2.A3</t>
  </si>
  <si>
    <t xml:space="preserve">Porušitev in odstranitev AB zidov </t>
  </si>
  <si>
    <t>0.2.2.A4</t>
  </si>
  <si>
    <t>Porušitev in odstranitev bet.tlakovcev</t>
  </si>
  <si>
    <t>0.2.2.A5</t>
  </si>
  <si>
    <t>0.2.2.B1</t>
  </si>
  <si>
    <t xml:space="preserve">Začasne montaža in demontaža naprav proti potovanju tirnic </t>
  </si>
  <si>
    <t>0.2.2.B2</t>
  </si>
  <si>
    <t>Odstranitev obst.raztirnikov</t>
  </si>
  <si>
    <t>0.2.2.B3</t>
  </si>
  <si>
    <t>0.2.2.B4</t>
  </si>
  <si>
    <t>Kompletna odstranitev obstoječeih kretnic 49E1 na leseni pragih z nakladanjem na vagone ter odvozom materiala na razdaljo do 100km; vključno s stroški za uničenje trohnin.
-navadne kretnice št. 2,3,4,6,7,8</t>
  </si>
  <si>
    <t>0.2.2.B5</t>
  </si>
  <si>
    <t>0.2.2.B6</t>
  </si>
  <si>
    <t>Dobava in kompletno polaganje novih kretnic 60E1 vključno s kretniškimi zvezami do 10,0m, na novi tirni gredi deb.min.30cm pod pragom, na lesenih pragovih z elastično pritrditvijo. Kompletno z vsemi regulacijami in podbijanjem. 
60E1 - 300 - 1:9 - kretnici št.: 11</t>
  </si>
  <si>
    <t>0.2.2.B7</t>
  </si>
  <si>
    <t>Dobava in kompletno polaganje novih kretnic 60E1 vključno s kretniškimi zvezami do 10,0m, na novi tirni gredi deb.min.30cm pod pragom, na lesenih pragovih z elastično pritrditvijo. Kompletno z vsemi regulacijami in podbijanjem. 
60E1 - 200 - 6st - kretnica št.: 8</t>
  </si>
  <si>
    <t>0.2.2.B8</t>
  </si>
  <si>
    <t>Dobava in kompletno polaganje novih kretnic 490E1 vključno s kretniškimi zvezami do 20,0m, na novi tirni gredi deb.10cm pod pragom (ostala tirna greda je obstoječa), na lesenih pragovih z elastično pritrditvijo. Kompletno z vsemi regulacijami in podbijanjem. 
49E1 - 200 - 6st - kretnica št.: 6</t>
  </si>
  <si>
    <t>0.2.2.B9</t>
  </si>
  <si>
    <t>Dobava in kompletno polaganje novega tira  60E1, na  novih lesenih pragih dolžine 2,60m, novi tirni gredi deb.min. 30 cm pod pragom, z elastično  pritrditvijo. Kompletno z vsemi regulacijami in podbijanjem.  Ves material je nov. Tirnice R350HT
Material:			
- tirnice 350HT                         1.616,00 m1
- leseni pragi                           1.347,00 kos
- pritrdilni material (kpl/prag)  2.694,00 kos
- tirna greda iz tolčenca          2.181,60 m3
Delo:			
Kompletna izdelava tira          808,00 m1</t>
  </si>
  <si>
    <t>0.2.2.B10</t>
  </si>
  <si>
    <t>0.2.2.B11</t>
  </si>
  <si>
    <t>0.2.2.B12</t>
  </si>
  <si>
    <t>Dobava in vgraditev prehodnih tirnic 60E1/49E1 v dolžini 9,80m</t>
  </si>
  <si>
    <t>0.2.2.B13</t>
  </si>
  <si>
    <t>Dobava in vgraditev prehodnih tirnic 49E1/S45 v dolžini 6,20m</t>
  </si>
  <si>
    <t>0.2.2.B14</t>
  </si>
  <si>
    <t xml:space="preserve">Smerna in višinska regulacija tira </t>
  </si>
  <si>
    <t>0.2.2.B15</t>
  </si>
  <si>
    <t>0.2.2.B16</t>
  </si>
  <si>
    <t>0.2.2.B17</t>
  </si>
  <si>
    <t>0.2.2.B18</t>
  </si>
  <si>
    <t>Aluminotermitsko varjenje tirnic in kretnic, vključno z dobavo materiala
49E1</t>
  </si>
  <si>
    <t>0.2.2.B19</t>
  </si>
  <si>
    <t>0.2.2.B20</t>
  </si>
  <si>
    <t>0.2.2.B21</t>
  </si>
  <si>
    <t xml:space="preserve">Dobava in montaža zavornega tirnega zaključka </t>
  </si>
  <si>
    <t>0.2.2.B22</t>
  </si>
  <si>
    <t>0.2.2.B23</t>
  </si>
  <si>
    <t>0.2.2.B24</t>
  </si>
  <si>
    <t>0.2.2.B25</t>
  </si>
  <si>
    <t>0.2.2.B26</t>
  </si>
  <si>
    <t>0.2.2.B27</t>
  </si>
  <si>
    <t>0.2.2.B28</t>
  </si>
  <si>
    <t>0.2.2.B29</t>
  </si>
  <si>
    <t>0.2.2.B30</t>
  </si>
  <si>
    <t>0.2.2.B31</t>
  </si>
  <si>
    <t>0.2.2.B32</t>
  </si>
  <si>
    <t>Izvedba jeklene ograje v medtirju tirov št.1 in 2 iz kovinskih profilov - ogrodja iz okroglih cevi Ø 60/3mm in polnila iz vertilanih cevi Ø 16/1,5mm na osnem razmaku 12 oz.13cm. Stebrički na razdalji 2,00m so vgrajeni v temelj iz bet.cevi Ø 30cm in zalite z betonom C25/30 z vsemi zemlj.deli. Višina ograje je 1,00m nad GRT. Izvedba po detajlu projektanta!
Kovinski deli so očiščeni in vroče cinkani. Ograja je dilatirana na 6,0m, vključno z izdelavo priključka za ozemljitev.</t>
  </si>
  <si>
    <t>0.2.2.C1</t>
  </si>
  <si>
    <t>0.2.2.C2</t>
  </si>
  <si>
    <t>0.2.2.C3</t>
  </si>
  <si>
    <t>0.2.2.C4</t>
  </si>
  <si>
    <t xml:space="preserve">Izkop tirne grede in materiala III.ktg z odvozom v stalno deponijo
teren III.ktg </t>
  </si>
  <si>
    <t>0.2.2.C5</t>
  </si>
  <si>
    <t>0.2.2.C6</t>
  </si>
  <si>
    <t xml:space="preserve">Dobava in polaganje zaščitne ločilne geotekstilje GTX katere lastnosti so:
-natezna trdnost : ≥ 20 kN/m
-raztezek &gt; 30%
-odpornost na preboj: konus: Odmax ≤ 20 mm; statični prebod CBR ≥ 2,5 MN
-efektivna odprtina por: O90: 0,06 ‐ 0,20 mm
-koeficient prepustnosti: kG ≥ 10 kzemljine ali k ≥ 10‐4 m/s pri tlaku 20 kN/m2.
</t>
  </si>
  <si>
    <t>0.2.2.C7</t>
  </si>
  <si>
    <t>0.2.2.C8</t>
  </si>
  <si>
    <t>Izvedba nevezane nosilne plasti (NNP) - tampon iz prodnih ali drobljenih kamnitih materialov zrnavosti 0/31 v deb.30cm; material mora biti čist kamniti agregat; dobava s prevozom, vgrajevanje, planiranje, razgrinjanje in utrditev do predpisane zbitosti</t>
  </si>
  <si>
    <t>0.2.2.C9</t>
  </si>
  <si>
    <t>Opomba: v poglavju je vključena tudi odvodnja zunanje pohodne površine ob postajnem poslopju.</t>
  </si>
  <si>
    <t>0.2.2.D1</t>
  </si>
  <si>
    <t>0.2.2.D2</t>
  </si>
  <si>
    <t xml:space="preserve">Zasip drenažnih cevi z vodopropustnim materialom; pran prodec nazivne zrnjavosti 16/32 mm </t>
  </si>
  <si>
    <t>0.2.2.D3</t>
  </si>
  <si>
    <t>0.2.2.D4</t>
  </si>
  <si>
    <t>0.2.2.D5</t>
  </si>
  <si>
    <t>Dobava in vgraditev montažne linijske kanalete z rešetko, peskolovi in priključki na jaške; naprava bet.podlage (beton C25/30) in obbetoniranje ob straneh, tesnjenjem stika okvirja kanalete s tlakom ter vsa potrebna zemlj.dela
-peron in platoju ob postajnem poslopju
kanalete sv.m.100mm  (kot n.pr.tip Hauraton faserfix - KS 100), vroče cinkana mrežasta rešetka za obtežbo 125KN</t>
  </si>
  <si>
    <t>0.2.2.D6</t>
  </si>
  <si>
    <t>0.2.2.D7</t>
  </si>
  <si>
    <t>Dobava in polaganje PVC cevi klase SN 4, položene na peščeno podlago in zasuta s peskom, stiki tesnjeni; 
- DN 160 mm</t>
  </si>
  <si>
    <t>0.2.2.D8</t>
  </si>
  <si>
    <t>Dobava in polaganje PVC cevi klase SN 4, položene na peščeno podlago in zasuta s peskom, stiki tesnjeni; 
- DN 250 mm</t>
  </si>
  <si>
    <t>0.2.2.D9</t>
  </si>
  <si>
    <t>Dobava in polaganje PVC cevi klase SN 4, položene na peščeno podlago in zasuta s peskom, stiki tesnjeni; 
- DN 315 mm</t>
  </si>
  <si>
    <t>0.2.2.D10</t>
  </si>
  <si>
    <t>Izdelava revizijskega jaška iz bet.cevi Ø 80cm, z betoniranjem dna v C25/30, obdelavo dna s cem.m. 1:2, z izvedbo priključkov ter dobavo in vgraditvijo pokrova
betonski pokrov Ø98cm z dodatno notranjo revizijsko odprtino Ø 60cm
globine 1,50 - 2,00m</t>
  </si>
  <si>
    <t>0.2.2.D11</t>
  </si>
  <si>
    <t>Izdelava revizijskega jaška iz bet.cevi Ø 80cm, z betoniranjem dna v C25/30, obdelavo dna s cem.m. 1:2, z izvedbo priključkov ter dobavo in vgraditvijo pokrova
betonski pokrov Ø98cm z dodatno notranjo revizijsko odprtino Ø 60cm
globine 2,00 - 2,50m</t>
  </si>
  <si>
    <t>0.2.2.D12</t>
  </si>
  <si>
    <t>0.2.2.D13</t>
  </si>
  <si>
    <t>0.2.2.D14</t>
  </si>
  <si>
    <t>Izdelava revizijskega jaška iz bet.cevi Ø 80cm, z betoniranjem dna v C25/30, obdelavo dna s cem.m. 1:2, z izvedbo priključkov ter dobavo in vgraditvijo pokrova
ltž okrogli pokrov in okvir Ø600 (C 250kN), vgradnja z arm.bet.vencem
globine 2,00 - 2,50m</t>
  </si>
  <si>
    <t>0.2.2.D15</t>
  </si>
  <si>
    <t>Izdelava revizijskega jaška iz bet.cevi Ø 100cm z redukcijo 100/80cm, z betoniranjem dna v C25/30, obdelavo dna s cem.m. 1:2, z izvedbo priključkov, dobavo in vgraditvijo ltž okrogleg pokrova in okvirja Ø 600 - C250 ter arm.bet venca; vključno z vstopnimi železi ali lestvijo
-globine nad 3,00m
betonski pokrov Ø98cm z dodatno notranjo revizijsko odprtino Ø 60cm</t>
  </si>
  <si>
    <t>0.2.2.D16</t>
  </si>
  <si>
    <t>Izdelava revizijskega jaška iz bet.cevi Ø 100cm z redukcijo 100/80cm, z betoniranjem dna v C25/30, obdelavo dna s cem.m. 1:2, z izvedbo priključkov, dobavo in vgraditvijo ltž okrogleg pokrova in okvirja Ø 600 - C250 ter arm.bet venca; vključno z vstopnimi železi ali lestvijo
-globine nad 3,00m
pokrovi iz nerjavečega jekla (A 15kN) dim.600/600/90mm, vgradnja z arm.bet.vencem - okrasni pokrov s tlakom; na peronu</t>
  </si>
  <si>
    <t>0.2.2.D17</t>
  </si>
  <si>
    <t xml:space="preserve">Izdelava jaška iz bet. cevi Ø 50 cm globine 1,00 m, podložnim betonom C12/15 in z betoniranjem dna z betonom C25/30, obdelavo dna s cem. m. 1:2 in vgraditvijo ltž.pokrova z okvirjem </t>
  </si>
  <si>
    <t>0.2.2.D18</t>
  </si>
  <si>
    <t>Izdelava iztočnih glav na PVC cevi do  Ø 315mm z dobavo, pripravo in vgradnjo (beton C25/30) s potrebnim izkopom, zasipi in opažem.</t>
  </si>
  <si>
    <t>0.2.2.D19</t>
  </si>
  <si>
    <t>0.2.2.D20</t>
  </si>
  <si>
    <t>Zamenjava pokrova na obstoječem jašku KJ2; odstranitev rešetke, izvedba arm.bet.venca ter dobava in vgraditev ltž okrogleg pokrova in okvirja Ø 600 - C250</t>
  </si>
  <si>
    <t>višino pokrova prilagoditi tlaku</t>
  </si>
  <si>
    <t>Opomba: zajeta so dela za izvedbo desnega perona ter zunanja pohodna površina v območju postajnega poslopja. AB zidovi ob desnem robu perona ter ob postajnem poslopju (vključno s stopnicam), so zajeta v poglavju VI.
Izkopi so vključeni v spodnjem ustroju.</t>
  </si>
  <si>
    <t>0.2.2.E1</t>
  </si>
  <si>
    <t>0.2.2.E2</t>
  </si>
  <si>
    <t>0.2.2.E3</t>
  </si>
  <si>
    <t>0.2.2.E4</t>
  </si>
  <si>
    <t>Površinski izkop materiala v III.kat. z odvozom materiala v začasno oz.stalno deponijo
-pohodna površina v območju postjanega poslopja</t>
  </si>
  <si>
    <t>0.2.2.E5</t>
  </si>
  <si>
    <t>Izravnava temeljnih tal, planiranje in utrditev do predpisane komprimacije; vključno pod "L" elementi ter pohodna površina</t>
  </si>
  <si>
    <t>0.2.2.E6</t>
  </si>
  <si>
    <t>0.2.2.E7</t>
  </si>
  <si>
    <t>Izdelava posteljice iz zmrzlinko odpornega kamnitega materiala v debelini 20cm
-pohodna površina v območju postjanega poslopja</t>
  </si>
  <si>
    <t>0.2.2.E8</t>
  </si>
  <si>
    <t>Izdelava nevezane nosilne plasti tamponskega drobljenca D 32; z dobavo, vgrajevanjem v slojih, planiranjem in utrditvijo do predpisane komprimacije 
v debelini 30cm - peron</t>
  </si>
  <si>
    <t>0.2.2.E9</t>
  </si>
  <si>
    <t>Izdelava nevezane nosilne plasti tamponskega drobljenca D 32; z dobavo, vgrajevanjem v slojih, planiranjem in utrditvijo do predpisane komprimacije 
v debelini 20cm - pohodna površina</t>
  </si>
  <si>
    <t>0.2.2.E10</t>
  </si>
  <si>
    <t>0.2.2.E11</t>
  </si>
  <si>
    <t>0.2.2.E12</t>
  </si>
  <si>
    <t>0.2.2.E13</t>
  </si>
  <si>
    <t>0.2.2.E14</t>
  </si>
  <si>
    <t>0.2.2.E15</t>
  </si>
  <si>
    <t>0.2.2.E16</t>
  </si>
  <si>
    <t>0.2.2.E17</t>
  </si>
  <si>
    <t>Izvedba zaključnega arm.bet. "L" zidu na začetku perona, betoniranje na mestu; zemlj.dela so vključena pri spodnjem ustroju. Izvedba po detajlu
-dolž. 2,65m na začetku perona
Opomba: zaključni element na koncu perona je vključen v poglavju VI.
vgrajevanje betona C12/15 v podložni beton pod temelji</t>
  </si>
  <si>
    <t>0.2.2.E18</t>
  </si>
  <si>
    <t>Izvedba zaključnega arm.bet. "L" zidu na začetku perona, betoniranje na mestu; zemlj.dela so vključena pri spodnjem ustroju. Izvedba po detajlu
-dolž. 2,65m na začetku perona
Opomba: zaključni element na koncu perona je vključen v poglavju VI.
vgrajevanje betona C30/37, XC3,XF2, XD2  vodoteseni beton PV-II v arm.bet.temelje in zidove</t>
  </si>
  <si>
    <t>0.2.2.E19</t>
  </si>
  <si>
    <t>Izvedba zaključnega arm.bet. "L" zidu na začetku perona, betoniranje na mestu; zemlj.dela so vključena pri spodnjem ustroju. Izvedba po detajlu
-dolž. 2,65m na začetku perona
Opomba: zaključni element na koncu perona je vključen v poglavju VI.
armaturna mreža Q 226</t>
  </si>
  <si>
    <t>0.2.2.E20</t>
  </si>
  <si>
    <t>Izvedba zaključnega arm.bet. "L" zidu na začetku perona, betoniranje na mestu; zemlj.dela so vključena pri spodnjem ustroju. Izvedba po detajlu
-dolž. 2,65m na začetku perona
Opomba: zaključni element na koncu perona je vključen v poglavju VI.
gladek opaž zidu vključno s temeljnim delom; viden beton</t>
  </si>
  <si>
    <t>0.2.2.E21</t>
  </si>
  <si>
    <t>Izvedba zaključnega arm.bet. "L" zidu na začetku perona, betoniranje na mestu; zemlj.dela so vključena pri spodnjem ustroju. Izvedba po detajlu
-dolž. 2,65m na začetku perona
Opomba: zaključni element na koncu perona je vključen v poglavju VI.
dobava in vgraditev tesnilnega nabrekajočega traka v delovni stik med temeljem in zidom</t>
  </si>
  <si>
    <t>0.2.2.E22</t>
  </si>
  <si>
    <t>Tlak iz betonskih tlakovcev pravokotne oblike viš.8cm s predhodno napravo podlage iz peska fi 0,2-2mm; deb.5cm s finim planiranjem in utrditvijo. Vrsta tlaka in barva po izbiri projektanta!
- peron
osnovni tlak</t>
  </si>
  <si>
    <t>0.2.2.E23</t>
  </si>
  <si>
    <t>Tlak iz betonskih tlakovcev pravokotne oblike viš.8cm s predhodno napravo podlage iz peska fi 0,2-2mm; deb.5cm s finim planiranjem in utrditvijo. Vrsta tlaka in barva po izbiri projektanta!
- peron
tlakovec v beli ali svetlo sivi barvi ter drugi površinski obdelavi od osnovnega - usmerjevalni pasovi za slepe in slabovidne; 
- rebrasta zgornja struktura</t>
  </si>
  <si>
    <t>0.2.2.E24</t>
  </si>
  <si>
    <t xml:space="preserve">Tlak iz betonskih tlakovcev pravokotne oblike viš.8cm s predhodno napravo podlage iz peska fi 0,2-2mm; deb.5cm s finim planiranjem in utrditvijo. Vrsta tlaka in barva po izbiri projektanta!
- peron
tlakovec v beli ali svetlo sivi barvi ter drugi površinski obdelavi od osnovnega - usmerjevalni pasovi za slepe in slabovidne; 
- točkovna/čepasta zgornja struktura (izbočene okrogline) </t>
  </si>
  <si>
    <t>0.2.2.E25</t>
  </si>
  <si>
    <t>Izvedba usmerjevalnih pasov v zaključnem asfaltnem tlaku z betonskimi ploščami deb. 8 cm z rebrasto oz.točkovno (čepasto) zgornjo strukturo, položene na podložni beton C8/10; vključno s tesnitvijo stika s trajno elastično bitumensko maso med ploščami in asfaltom
-plato pred postajnim poslopjem ter dostopi na peron iz parkirišča 
-smerni pas širine 60 cm iz rebričanih plošč</t>
  </si>
  <si>
    <t>0.2.2.E26</t>
  </si>
  <si>
    <t xml:space="preserve">Izvedba usmerjevalnih pasov v zaključnem asfaltnem tlaku z betonskimi ploščami deb. 8 cm z rebrasto oz.točkovno (čepasto) zgornjo strukturo, položene na podložni beton C8/10; vključno s tesnitvijo stika s trajno elastično bitumensko maso med ploščami in asfaltom
-plato pred postajnim poslopjem ter dostopi na peron iz parkirišča 
-križišča poti ter opozorila: plošče iz čepastim vzorcem </t>
  </si>
  <si>
    <t>0.2.2.E27</t>
  </si>
  <si>
    <t>Obloga nastopnih ploskev stopnic z nedrsečimi R10 in antirefleksnimi, grobo peskanimi, rezanimi granitnimi ploščami deb. 3 cm in širine 30cm, položene na cementno malto, z dobavo materiala. Izvedba po detajlu in kontroli mer na objektu!</t>
  </si>
  <si>
    <t>0.2.2.E28</t>
  </si>
  <si>
    <t>Obloga čela stopnic z nedrsečimi R10 in antirefleksnimi, grobo peskanimi, rezanimi granitnimi ploščami deb. cca 2 cm in višine 12cm, lepljene na podlago; z dobavo materiala. Izvedba po detajlu in kontroli mer na objektu!</t>
  </si>
  <si>
    <t>0.2.2.E29</t>
  </si>
  <si>
    <t>Dobava in vgraditev predfabriciranega plastičnega traku/ folije ali epoksidne prevleke do 3 mm, v rumeni barvi, za debeloslojno trajno prečno označbo, širina črte 5 cm.
Nalepljeno/pobarvano na nastopni in čelni ploskvi prve in zadnje stopnice</t>
  </si>
  <si>
    <t>0.2.2.E30</t>
  </si>
  <si>
    <t xml:space="preserve">Izdelava obrabne in zaporne plasti bituminizirane zmesi AC 8 surf B 70/100 A5 v deb.5cm </t>
  </si>
  <si>
    <t>0.2.2.E31</t>
  </si>
  <si>
    <t>0.2.2.E32</t>
  </si>
  <si>
    <t>0.2.2.E33</t>
  </si>
  <si>
    <t>0.2.2.E34</t>
  </si>
  <si>
    <t>Dobava in vgraditev robnika iz cementnega betona s prerezom 8/20cm, položeni v betonsko podlago; zunaji rob perona v območju zelenice</t>
  </si>
  <si>
    <t>0.2.2.E35</t>
  </si>
  <si>
    <t>Dobava in montaža kovinske ograje za pešce iz pocinkanih jeklenih pravokotnih profilov in mrežnim polnilom, visoke 120 cm.  Kovinska ograja je vroče cinkana + barvana (RAL), stebrički ograje so vertikalni. Vsa dela z AK zaščito po sistemu vročega cinkanja morajo biti izvedena skladno s predpisi SIST EN ISO 1461, SIST EN ISO 14713, ETAG-01 in ISO 3506. Pločevine debelin od 3 do 6 mm se zaščitijo z vročim cinkanjem povprečne debeline 85 µm (pri tem sme znašati minimalna vrednost 65 µm). Pritrdilni vijaki so skladno s ETAG-01 izdelani iz nerjavnega jekla. Izvedba po detajlu.
- tip "A" : pritrjena na AB zid na koncu desnega perona in med postajnim poslopjem in stopnic</t>
  </si>
  <si>
    <t>0.2.2.E36</t>
  </si>
  <si>
    <t>Izvedba stopniščnega držaja iz nerjavečega (inox) jekla - ročaj iz dveh cevi Ø 44mm v višinskem razmaku 20cm na stebričkih, ki so sidrani na arm.bet.zid ter pokriti z okrasno ploščo (rozeto) Ø150mm. Površina obdelana v nesvetleči izvedbi. Izvedba po detajlu.</t>
  </si>
  <si>
    <t>0.2.2.E37</t>
  </si>
  <si>
    <t>Izvedba jeklene ograje iz kovinskih profilov - ogrodja iz okroglih cevi Ø 60/3mm in polnila iz vertilanih cevi Ø 16/1,5mm na osnem razmaku 13cm. Stebrički na razdalji 2,00m so vgrajeni v temelj iz bet.cevi Ø 30cm in zalite z betonom C25/30 z vsemi zemlj.deli. Višina ograje je 1,10 m nad tlakom perona. Izvedba po detajlu projektanta!
Kovinski deli so očiščeni in vroče cinkani. Vključno z izdelavo priključka za ozemljitev.
ograja ob robu perona (v območju zelenice)</t>
  </si>
  <si>
    <t>0.2.2.E38</t>
  </si>
  <si>
    <t>Dobava in vgraditev elementa za zapiranje prometa iz nerjavečega jekla (inox )- konfin</t>
  </si>
  <si>
    <t>0.2.2.E39</t>
  </si>
  <si>
    <t>Zasaditev dreves - dobava, postavitev količkov, izkop jame, odvoz mrtvice, dovoz rodovitne zemlje, sadike velikosti 150-200cm, gnojenje in zasaditev, pritrditev ob količek, zalivanje. Vključno obroba iz granitnih kock dim.10/10/10cm
Opomba: drevesa enake vrste kot obstoječa</t>
  </si>
  <si>
    <t>0.2.2.E40</t>
  </si>
  <si>
    <t>0.2.2.E41</t>
  </si>
  <si>
    <t>Opomba: v poglavju je zajeta ureditev nakladalne klančine skupaj s tlakovanjem ter AB zidovi in stopnice na desni strani perona</t>
  </si>
  <si>
    <t>0.2.2.F1</t>
  </si>
  <si>
    <t>Porušitev in odstranitev obst.nakladalne klančine z nakladanjem na kamion in odvozom v stalno deponijo; s stroški za deponiranje
rušenje in odstranitev betonskega tlaka deb.ca 10cm</t>
  </si>
  <si>
    <t>0.2.2.F2</t>
  </si>
  <si>
    <t>Porušitev in odstranitev obst.nakladalne klančine z nakladanjem na kamion in odvozom v stalno deponijo; s stroški za deponiranje
rušenje in odstranitev zidu iz ab betona in kamna, ocena</t>
  </si>
  <si>
    <t>0.2.2.F3</t>
  </si>
  <si>
    <t>Porušitev in odstranitev obst.nakladalne klančine z nakladanjem na kamion in odvozom v stalno deponijo; s stroški za deponiranje
rušenje zaključnega kovinskega profila - traverze</t>
  </si>
  <si>
    <t>0.2.2.F4</t>
  </si>
  <si>
    <t>Porušitev in odstranitev asfaltne plasti v deb.do 10cm</t>
  </si>
  <si>
    <t>0.2.2.F5</t>
  </si>
  <si>
    <t>Zaščita obstoječega objekta zaradi zemeljskih del. Izvedba po dogovoru na objektu ob izvedbi del (obstoječi temelji objekta?); dolžine cca  34 m; ocena</t>
  </si>
  <si>
    <t>0.2.2.F6</t>
  </si>
  <si>
    <t>Zaščita gramozne grede tira zaradi izkopa temelja nakladalne klančine</t>
  </si>
  <si>
    <t>0.2.2.F7</t>
  </si>
  <si>
    <t>Izkop v zemlj.III.ktg z nakladanjem na kamion in odvoz v stalno deponijo</t>
  </si>
  <si>
    <t>0.2.2.F8</t>
  </si>
  <si>
    <t>Planiranje in utrjevanje podlage</t>
  </si>
  <si>
    <t>0.2.2.F9</t>
  </si>
  <si>
    <r>
      <t>Izdelava zasipa za temelji in zidovi; (material GW, SW), z dobavo peščenoprodnega dobroprepustnega materiala, komprimiranjem v plasteh po 30 - 50 cm, na 98% Proctorjeve gostote (MPP); Ev</t>
    </r>
    <r>
      <rPr>
        <vertAlign val="subscript"/>
        <sz val="10"/>
        <rFont val="Arial CE"/>
        <charset val="238"/>
      </rPr>
      <t>2</t>
    </r>
    <r>
      <rPr>
        <sz val="10"/>
        <rFont val="Arial CE"/>
        <family val="2"/>
        <charset val="238"/>
      </rPr>
      <t xml:space="preserve"> </t>
    </r>
    <r>
      <rPr>
        <sz val="10"/>
        <rFont val="Arial"/>
        <family val="2"/>
        <charset val="238"/>
      </rPr>
      <t>≥</t>
    </r>
    <r>
      <rPr>
        <sz val="10"/>
        <rFont val="Arial CE"/>
        <family val="2"/>
        <charset val="238"/>
      </rPr>
      <t xml:space="preserve"> 80 Mpa</t>
    </r>
  </si>
  <si>
    <t>0.2.2.F10</t>
  </si>
  <si>
    <t>0.2.2.F11</t>
  </si>
  <si>
    <r>
      <t>Dobava in vgraditev podložnega cementnega betona C20/25 v prerez do 0,15 m</t>
    </r>
    <r>
      <rPr>
        <vertAlign val="superscript"/>
        <sz val="10"/>
        <rFont val="Arial"/>
        <family val="2"/>
        <charset val="238"/>
      </rPr>
      <t>3</t>
    </r>
    <r>
      <rPr>
        <sz val="10"/>
        <rFont val="Arial"/>
        <family val="2"/>
        <charset val="238"/>
      </rPr>
      <t>/m</t>
    </r>
    <r>
      <rPr>
        <vertAlign val="superscript"/>
        <sz val="10"/>
        <rFont val="Arial"/>
        <family val="2"/>
        <charset val="238"/>
      </rPr>
      <t>2</t>
    </r>
  </si>
  <si>
    <t>0.2.2.F12</t>
  </si>
  <si>
    <t>Dobava in vgraditev ojačanega cementnega betona C30/37 v temelje
- odpornost XF2, XC2, PV-II (vodotesni beton)</t>
  </si>
  <si>
    <t>0.2.2.F13</t>
  </si>
  <si>
    <t>Dobava in vgraditev ojačenega cementnega betona C30/37 v stene opornih zidov
- odpornost XF2, XC2, PV-II (vodotesni beton)</t>
  </si>
  <si>
    <t>0.2.2.F14</t>
  </si>
  <si>
    <t>Dobava in vgraditev ojačanega cementnega betona C30/37 v stopnice s temeljem
- odpornost XF2, XC2, PV-II (vodotesni beton)</t>
  </si>
  <si>
    <t>0.2.2.F15</t>
  </si>
  <si>
    <t>Dobava in postavitev rebrastih palic iz visokovrednega naravno trdega jekla B 500 B, s premerom do 12 mm, za srednje zahtevno ojačitev</t>
  </si>
  <si>
    <t>0.2.2.F16</t>
  </si>
  <si>
    <t>Dobava in postavitev vezane armaturne iz armaturnih mrež B 500 M</t>
  </si>
  <si>
    <t>0.2.2.F17</t>
  </si>
  <si>
    <t>Izdelava podprtega opaža za ravne temelje z montažo, demontažo in čiščenjem.</t>
  </si>
  <si>
    <t>0.2.2.F18</t>
  </si>
  <si>
    <t>Izdelava dvostranskega vezanega opaža za raven zid, visok do 2 m</t>
  </si>
  <si>
    <t>0.2.2.F19</t>
  </si>
  <si>
    <t>Izdelava opaža za izvedbo čela in stranic enostavnih stopnic</t>
  </si>
  <si>
    <t>0.2.2.F20</t>
  </si>
  <si>
    <t>Izdelava delovnega stika z nabrekajočim trakom; med temeljem in steno</t>
  </si>
  <si>
    <t>0.2.2.F21</t>
  </si>
  <si>
    <t>Izdelava, dobava in vgradnja (namestitev na opaž) jeklenega kotnika s sidri, vroče cinkan
- dim. 120/120/12 mm</t>
  </si>
  <si>
    <t>0.2.2.F22</t>
  </si>
  <si>
    <t>Izdelava ločilne plasti iz trdih penastih plošč debelih 2 cm - dilatacija zidu s temeljem</t>
  </si>
  <si>
    <t>0.2.2.F23</t>
  </si>
  <si>
    <t>Tesnitev dilatacijskega spoja s trajno elastičnim kitom (zid s temeljem)</t>
  </si>
  <si>
    <t>0.2.2.F24</t>
  </si>
  <si>
    <r>
      <t xml:space="preserve">Dobava in vgraditev barbakan - PVC cevi </t>
    </r>
    <r>
      <rPr>
        <sz val="10"/>
        <rFont val="Arial"/>
        <family val="2"/>
        <charset val="238"/>
      </rPr>
      <t>Ø</t>
    </r>
    <r>
      <rPr>
        <sz val="11"/>
        <color theme="1"/>
        <rFont val="Calibri"/>
        <family val="2"/>
        <charset val="238"/>
        <scheme val="minor"/>
      </rPr>
      <t xml:space="preserve"> 80 mm, L= do 50 cm, nameščene na opaž</t>
    </r>
  </si>
  <si>
    <t>0.2.2.F.1</t>
  </si>
  <si>
    <t>Utrditev površin v območju nakladalne klančine</t>
  </si>
  <si>
    <t>0.2.2.F.1.1</t>
  </si>
  <si>
    <t>Površinski izkop materiala v III.kat. z odvozom materiala v začasno oz.stalno deponijo; v območju dostopa do klančine</t>
  </si>
  <si>
    <t>0.2.2.F.1.2</t>
  </si>
  <si>
    <t>Ureditev planuma temeljnih tal vezljive zemljine – 3. kategorije</t>
  </si>
  <si>
    <t>0.2.2.F.1.3</t>
  </si>
  <si>
    <t>Izdelava nevezane nosilne plasti tamponskega drobljenca D 32; z dobavo, vgrajevanjem v slojih, planiranjem in utrditvijo do predpisane komprimacije
- v deb. 20 cm, utrjen na Ev2 ˃ 60 Mpa; ob skladišču</t>
  </si>
  <si>
    <t>0.2.2.F.1.4</t>
  </si>
  <si>
    <t>Izdelava nevezane nosilne plasti tamponskega drobljenca D 32; z dobavo, vgrajevanjem v slojih, planiranjem in utrditvijo do predpisane komprimacije
- v deb. 25 cm, utrjen na Ev2 ˃ 100 Mpa; povozna površina</t>
  </si>
  <si>
    <t>0.2.2.F.1.5</t>
  </si>
  <si>
    <r>
      <t xml:space="preserve">Izdelava izravnalne plasti iz peska </t>
    </r>
    <r>
      <rPr>
        <sz val="10"/>
        <rFont val="Arial"/>
        <family val="2"/>
        <charset val="238"/>
      </rPr>
      <t>Ø</t>
    </r>
    <r>
      <rPr>
        <sz val="10"/>
        <rFont val="Arial CE"/>
        <family val="2"/>
        <charset val="238"/>
      </rPr>
      <t xml:space="preserve"> 0,2-2 mm v povprečni debelini 3 cm</t>
    </r>
  </si>
  <si>
    <t>0.2.2.F.1.6</t>
  </si>
  <si>
    <t>Izdelava nosilne plasti bituminizirane zmesi AC 22 base B 50/70 A3  v debelini 8 cm</t>
  </si>
  <si>
    <t>0.2.2.F.1.7</t>
  </si>
  <si>
    <t>Izdelava obrabne in zaporne plasti bituminizirane zmesi AC 11 surf B 50/70 A3 v debelini 4 cm</t>
  </si>
  <si>
    <t>0.2.2.F.1.8</t>
  </si>
  <si>
    <t>Izdelava obrabne in zaporne plasti bituminizirane zmesi AC 11 surf B 50/70 A3 v debelini 5 cm
-ob skladišču</t>
  </si>
  <si>
    <t>0.2.3</t>
  </si>
  <si>
    <t>PARKIRIŠČE</t>
  </si>
  <si>
    <t>0.2.3.A</t>
  </si>
  <si>
    <t>0.2.3.B</t>
  </si>
  <si>
    <t>ZEMELJSKA DELA</t>
  </si>
  <si>
    <t>0.2.3.C</t>
  </si>
  <si>
    <t>VOZIŠČNE KONSTRUKCIJE</t>
  </si>
  <si>
    <t>0.2.3.D</t>
  </si>
  <si>
    <t>0.2.3.E</t>
  </si>
  <si>
    <t>OPREMA IN TALNE OZNAČBE</t>
  </si>
  <si>
    <t>0.2.3.A2</t>
  </si>
  <si>
    <t>Zakoličba mejnih točk - določitev in preverjanje položajev, višin in smeri - zunanja ureditev</t>
  </si>
  <si>
    <t>0.2.3.A3</t>
  </si>
  <si>
    <t>Porušitev in odstranitev objektov s sortiranjem ruševin in odvozom v stalno deponijo s stroški deponiranja: 
Konstrukcija in materiali objekta za odstranitev so podrobno opisani v prilogi tehničnega poročila
nadzorništvo - pritlični objekt dim.39,35m x 10,35m</t>
  </si>
  <si>
    <t>0.2.3.A4</t>
  </si>
  <si>
    <t>Porušitev in odstranitev objektov s sortiranjem ruševin in odvozom v stalno deponijo s stroški deponiranja: 
Konstrukcija in materiali objekta za odstranitev so podrobno opisani v prilogi tehničnega poročila
lopa dim.10,05m x 6,30m in garaža dim. 2,75m x 4,65m</t>
  </si>
  <si>
    <t>0.2.3.A5</t>
  </si>
  <si>
    <t>Porušitev in odstranitev objektov s sortiranjem ruševin in odvozom v stalno deponijo s stroški deponiranja: 
Konstrukcija in materiali objekta za odstranitev so podrobno opisani v prilogi tehničnega poročila
gostinski lokal dim.14m x 8,3m</t>
  </si>
  <si>
    <t>0.2.3.A6</t>
  </si>
  <si>
    <t>Porušitev in odstranitev objektov s sortiranjem ruševin in odvozom v stalno deponijo s stroški deponiranja: 
Konstrukcija in materiali objekta za odstranitev so podrobno opisani v prilogi tehničnega poročila
pomožni objekti - kontejnerji; dim.2,8X5,3m (2x) in 2,3 x 6,0m</t>
  </si>
  <si>
    <t>0.2.3.B1</t>
  </si>
  <si>
    <t>Površinski izkop materiala v III.kat. z odvozom materiala v začasno oz.stalno deponijo</t>
  </si>
  <si>
    <t>0.2.3.B2</t>
  </si>
  <si>
    <t>Izkop v materialu III.kat. za kanalizacijo z odmetom oz.odvozom v stalno deponijo</t>
  </si>
  <si>
    <t>0.2.3.B3</t>
  </si>
  <si>
    <t>0.2.3.B4</t>
  </si>
  <si>
    <t>Zasip kanalizacije z materialom od izkopa s premetom, vgrajevanje in utrjevanje v slojih po 20cm</t>
  </si>
  <si>
    <t>0.2.3.B5</t>
  </si>
  <si>
    <t>Izdelava posteljice iz zmrzlinko odpornega kamnitega materiala v debelini 20 do 30cm</t>
  </si>
  <si>
    <t>0.2.3.B6</t>
  </si>
  <si>
    <t>Humuziranje površin v deb.15cm - ročno ter zatravitev s semenom</t>
  </si>
  <si>
    <t>0.2.3.C1</t>
  </si>
  <si>
    <t>Izdelava nevezane nosilne plasti tamponskega drobljenca D 32; z dobavo, vgrajevanjem v slojih, planiranjem in utrditvijo do predpisane komprimacije 
- v deb. 20 cm, utrjen na Ev2 ˃ 60 Mpa; pohodna površina</t>
  </si>
  <si>
    <t>0.2.3.C2</t>
  </si>
  <si>
    <t>Izdelava nevezane nosilne plasti tamponskega drobljenca D 32; z dobavo, vgrajevanjem v slojih, planiranjem in utrditvijo do predpisane komprimacije 
- v deb. 30 cm, utrjen na Ev2 ˃ 100 Mpa; povozna površina</t>
  </si>
  <si>
    <t>0.2.3.C3</t>
  </si>
  <si>
    <t xml:space="preserve">Izdelava nosilne plasti bituminizirane zmesi AC 22 base B 50/70 A4  v deb.7cm; povozna površina </t>
  </si>
  <si>
    <t>0.2.3.C4</t>
  </si>
  <si>
    <t>Izdelava obrabne in zaporne plasti bituminizirane zmesi AC 8 surf B 70/100 A4 v deb.3cm: povozna površina</t>
  </si>
  <si>
    <t>0.2.3.C5</t>
  </si>
  <si>
    <t>Izdelava obrabne in zaporne plasti bituminizirane zmesi AC 8 surf B 70/100 A5 v deb.5cm: pohodna površina</t>
  </si>
  <si>
    <t>0.2.3.C6</t>
  </si>
  <si>
    <t>Dobava in vgraditev predfabriciranega dvignjenega robnika iz cementnega betona s prerezom 15/25cm, položeni v betonsko podlago</t>
  </si>
  <si>
    <t>0.2.3.C7</t>
  </si>
  <si>
    <t>0.2.3.C8</t>
  </si>
  <si>
    <t>Vsa kanalizacija mora biti vodotesne izvedbe.</t>
  </si>
  <si>
    <t>0.2.3.D1</t>
  </si>
  <si>
    <t>Dobava in polaganje kanalizacije iz polietilenske cevi (PE) Ø 250mm SN 8, položene na peščeno podlago in zasute s peskom</t>
  </si>
  <si>
    <t>0.2.3.D2</t>
  </si>
  <si>
    <t>Dobava in polaganje kanalizacije iz polietilenske cevi (PE) Ø 160mm SN 8, položene na peščeno podlago in zasute s peskom</t>
  </si>
  <si>
    <t>0.2.3.D3</t>
  </si>
  <si>
    <t>Izdelava revizijskega jaška iz bet.cevi Ø 80cm, z betoniranjem dna v C25/30, obdelavo dna s cem.m. 1:2, z izvedbo priključkov; dobavo in vgraditvijo ltž okroglega pokrova in okvirja Ø 600 - C250 ter arm.bet venca
globine od 1,50 - 2,00m</t>
  </si>
  <si>
    <t>0.2.3.D4</t>
  </si>
  <si>
    <t>Izdelava revizijskega jaška iz bet.cevi Ø 80cm, z betoniranjem dna v C25/30, obdelavo dna s cem.m. 1:2, z izvedbo priključkov; dobavo in vgraditvijo ltž okroglega pokrova in okvirja Ø 600 - C250 ter arm.bet venca
globine od 2,00 - 2,50m</t>
  </si>
  <si>
    <t>0.2.3.D5</t>
  </si>
  <si>
    <t>Izdelava revizijskega jaška iz bet.cevi Ø 100cm, z betoniranjem dna v C25/30, obdelavo dna s cem.m. 1:2, z izvedbo priključkov, dobavo in vgraditvijo ltž okrogleg pokrova in okvirja Ø 600 - C250 ter arm.bet venca; vključno z vstopnimi železi ali lestvijo
-globine do 3,50m</t>
  </si>
  <si>
    <t>0.2.3.D6</t>
  </si>
  <si>
    <t>Izdelava vtočnega jaška iz bet. cevi Ø 60 cm globine 1,50 m, podložnim betonom C12/15 in z betoniranjem dna z betonom C25/30, obdelavo dna s cem. m. 1:2, z izvedbo priključkov in vgraditvijo ltž.rešetke 40/40 cm - 250 kN z okvirjem in arm. bet. vencem.</t>
  </si>
  <si>
    <t>0.2.3.D7</t>
  </si>
  <si>
    <t>Izdelava vtočnega jaška iz bet. cevi Ø 40 cm globine 1,50 m, podložnim betonom C12/15 in z betoniranjem dna z betonom C25/30, obdelavo dna s cem. m. 1:2, z izvedbo priključkov in vgraditvijo ltž.rešetke 40/40 cm - 250 kN z okvirjem in arm. bet. vencem.</t>
  </si>
  <si>
    <t>0.2.3.D8</t>
  </si>
  <si>
    <t xml:space="preserve">Dobava in montaža lovilca olja z koalescentnim filtrom v skladu SIST-EN 858; z vsemi sestavnimi deli po detajlih proizvajalca oz.dobavitelja;vključno vsa potrebna zemeljska dela. 
-pretočna kapaciteta 48 L/s z volumnom usedalnika 9,6m3 </t>
  </si>
  <si>
    <t>0.2.3.D9</t>
  </si>
  <si>
    <t>Pregled in čiščenje kanala s preizkusom vodotesnosti kanala.</t>
  </si>
  <si>
    <t>0.2.3.E1</t>
  </si>
  <si>
    <t xml:space="preserve">Izdelava temelja iz cementnega betona C12/15 globine 50cm, premera 30cm za postavitev novega prometnega znaka </t>
  </si>
  <si>
    <t>0.2.3.E2</t>
  </si>
  <si>
    <t>Dobava in vgraditev stebriča za prometni znak iz vročecinkane jeklene cevi preseka 64 mm, dolžina cevi 3600 mm</t>
  </si>
  <si>
    <t>0.2.3.E3</t>
  </si>
  <si>
    <t>Dobava in pritrditev prometnega znaka iz aluminijaste pločevine velikostnega razreda 1 (400 mm), koeficient retrorefleksije RA2 - 2102</t>
  </si>
  <si>
    <t>0.2.3.E4</t>
  </si>
  <si>
    <t>Dobava in pritrditev prometnega znaka iz aluminijaste pločevine velikostnega razreda 2 (400x400 mm), koeficient retrorefleksije RA1  - 2441</t>
  </si>
  <si>
    <t>0.2.3.E5</t>
  </si>
  <si>
    <t>Dobava in pritrditev prometnega znaka (dopolnilna tabla) iz aluminijaste pločevine velikostnega razreda 2 (400x200 mm), koeficient retrorefleksije RA1  - 4306</t>
  </si>
  <si>
    <t>0.2.3.E6</t>
  </si>
  <si>
    <t>Izdelava tankoslojne označbe z enokomponentno belo barvo, strojno deb. plasti suhe snovi 250 mikrometrov, perle 250 g/m2, širine 10 cm - 5356-1, 5356-2, 5357</t>
  </si>
  <si>
    <t>0.2.3.E7</t>
  </si>
  <si>
    <t>Izdelava tankoslojne označbe z rumeno barvo, strojno deb. plasti suhe snovi 250 mikrometrov, perle 250 g/m2, širine 10 cm - 5332</t>
  </si>
  <si>
    <t>0.2.3.E8</t>
  </si>
  <si>
    <t>Izdelava tankoslojne prečne in ostalih označb z enokomponentno belo barvo, strojno deb. plasti suhe snovi 250 mikrometrov, perle 250 g/m2, (STOP črta, prehod za pešce, ) - 5211, 5231</t>
  </si>
  <si>
    <t>0.2.3.E9</t>
  </si>
  <si>
    <t>Izdelava druge tankoslojne označbe z enokomponentno belo barvo,  deb. plasti suhe snovi 250 mikrometrov, perle 250 g/m2, zaporna ploskev; parkirišče za enosledna vozila (oznaka  5357)</t>
  </si>
  <si>
    <t>0.2.3.E10</t>
  </si>
  <si>
    <t>Izdelava druge tankoslojne označbe z rumeno barvo,  deb. plasti suhe snovi 250 mikrometrov, perle 250 g/m2, zaporna ploskev; parkirno mesto za invalide (oznaka  5352-2)</t>
  </si>
  <si>
    <t>0.2.3.E11</t>
  </si>
  <si>
    <t>Izdelava tankoslojne označbe z rumeno barvo,  deb. plasti suhe snovi 250 mikrometrov, perle 250 g/m2, zaporna ploskev, avtobusno postajališče z napisom BUS - 5333-2</t>
  </si>
  <si>
    <t>0.2.3.E12</t>
  </si>
  <si>
    <t>Izdelava tankoslojne označbe z rumeno barvo,  deb. plasti suhe snovi 250 mikrometrov, perle 250 g/m2, intervencijska površina - 5340</t>
  </si>
  <si>
    <t>0.2.3.E13</t>
  </si>
  <si>
    <t>0.2.3.E14</t>
  </si>
  <si>
    <t>Zaprti parkirni sistem z dobavo in postavitvijo zaprnic, terminala in parkomata; vključno pripravo potrebnih vseh bet.podstavkov</t>
  </si>
  <si>
    <t>0.2.3.E15</t>
  </si>
  <si>
    <t>Dobava in postavitev avtobusne nadstrešnice in dodatno vitrino na zadnji stekleni steni ter nosilec za dvovrstični displej; dim.konstrukcije 420x180cm; vključno s izdelavo potrebnih temeljev</t>
  </si>
  <si>
    <t>ID</t>
  </si>
  <si>
    <t>ID1</t>
  </si>
  <si>
    <t>post.</t>
  </si>
  <si>
    <t>Opis postavke</t>
  </si>
  <si>
    <t>Opomba</t>
  </si>
  <si>
    <t>EM</t>
  </si>
  <si>
    <t>Količina</t>
  </si>
  <si>
    <t>cena/EM</t>
  </si>
  <si>
    <t>SKUPAJ</t>
  </si>
  <si>
    <t>1_1</t>
  </si>
  <si>
    <t>ARHITEKTURA NADHODA IN NADSTREŠKA NA ŽELEŽNIŠKI POSTAJI ZAGORJE</t>
  </si>
  <si>
    <t>PREDDELA</t>
  </si>
  <si>
    <t>Odstranjevanje gradbišča z demontažo in odvozom gradbiščnih naprav in objektov in zagotovitvijo prvotnega stanja na uporabljenih površinah</t>
  </si>
  <si>
    <t>NADHOD</t>
  </si>
  <si>
    <t>1.1.2.A</t>
  </si>
  <si>
    <t>KROVSKO KLEPARSKA DELA</t>
  </si>
  <si>
    <t>1.1.2.B</t>
  </si>
  <si>
    <t>KLJUČAVNIČARSKA DELA IN DELA V JEKLU</t>
  </si>
  <si>
    <t>1.1.2.C</t>
  </si>
  <si>
    <t>TLAKARSKA DELA</t>
  </si>
  <si>
    <t>1.1.2.D</t>
  </si>
  <si>
    <t>STEKLARSKA DELA</t>
  </si>
  <si>
    <t>1.1.2.E</t>
  </si>
  <si>
    <t>1.1.2.F</t>
  </si>
  <si>
    <t>RAZNA OBRTNIŠKA DELA</t>
  </si>
  <si>
    <t>1.1.2.A1</t>
  </si>
  <si>
    <t>Pokritje strešine na očiščeno betonsko podlago v naklonu ca 1,5 % lepljeno, v sestavi od zgoraj-navzdol:  Sikaplan - 15 G, deb. 1,5 mm (UV stabiliziran) SIST EN 13956 in podložna plast iz termično obdelane polipropilenske tkanine (300 g/m2)</t>
  </si>
  <si>
    <t>Vključno zaključki na strešni atiki, r.š. cca 20 cm</t>
  </si>
  <si>
    <t>1.1.2.A2</t>
  </si>
  <si>
    <t>Izdelava in montaža obrobe atike iz pocinkana jeklene pločevina d= 0,55 mm, r, š. cca 50 cm, prašno barvana RAL 9007. Izvedba po detajlih projektanta in proizvajalca.</t>
  </si>
  <si>
    <t>1.1.2.A3</t>
  </si>
  <si>
    <t>Izvedba spuščenega stropa s podkonstrukcijo. Alu spuščen strop - kompozitne fasadne plošče d = 4 mm, š = 1.225 mm, razred odzivnosti na ogenj A2, npr. PLOŠČE ALUCOBOND, barva št. 501 smoke silver metalic. Plošče so s kovicami pritrjene na sistemsko podkonstrukcijo - kot npr. sistem EuroFOX MTA-v-100. Paneli so izvedeni delno demontažno za servisni dostop. Izvedba in pritrditev po detajlih proizvajalca.</t>
  </si>
  <si>
    <t>Spuščen strop nadhoda in stopnišča</t>
  </si>
  <si>
    <t>1.1.2.A4</t>
  </si>
  <si>
    <t>Odtočni kotlič Ø150 mm z zaščitno rešetko in priključkom kritine, tipske izvedbe (nerjavno jeklo) in priključkom DN 100 mm na odtočno cev.</t>
  </si>
  <si>
    <t>1.1.2.A5</t>
  </si>
  <si>
    <t>Dobava in montaža okrogle vertikalne odtočne cevi Ø100 mm, iz Al barvane pločevine deb. 0,70 mm, vključno z objemkami in konzolami za pritrditev na podlago ter priključkom na horizontalno cev. Po detajlu proizvajalca. Upoštevati zaščitno masko iz RF pločevine.</t>
  </si>
  <si>
    <t>Pri vseh postavkah upoštevati tudi ves potrebni vezni in pritrdilni material, mere kontrolirati na gradbišču; vsa pripravljalna in zaključna dela; vse potrebne delovne odre.</t>
  </si>
  <si>
    <t>1.1.2.B1</t>
  </si>
  <si>
    <t>Izdelava, dobava in montaža ročaja na obeh straneh stopnišča iz dveh cevi iz nerjavečega (inox) jekla Ø 44x2 mm v višinskem razmaku 20 cm. Sidra za montažo na steno nadhoda ali na stopniščni panel. Površina obdelana v nesvetleči izvedbi. Izvedba po detajlu projektanta!</t>
  </si>
  <si>
    <t>V stopniščih nadhoda</t>
  </si>
  <si>
    <t>1.1.2.B2</t>
  </si>
  <si>
    <t>Izdelava, dobava in montaža kovinskih panelov na stopnišču, za mrežno ograjo z vrati, za dostop do elektro in SVTK omaric pod stopniščem in za ograjo višine 120 cm nad stopniščem na nivoju nadhoda. Paneli so pritrjeni na nosilno konstrukcijo iz varjenih kvadratnih cevi 60x60x5 mm. Paneli so sestavljeni iz okvirja iz valjanih enakokrakih L profilov 25x25x5 mm, v katerega so vpete mreže iz  perforirane jeklene pločevine,raster pritrjevanja panelov 115 cm, dimenzija panela 108x138 cm, debelina pločevine 2 mm. Vse je predhodno pocinkano in prašno barvano RAL 9007. Vzorec izdelan po meri</t>
  </si>
  <si>
    <t>1.1.2.B3</t>
  </si>
  <si>
    <t>Izdelava, dobava in montaža kovinskih fasadnih panelov iz perforirane pločevine po celotni višini dvigalnega jaška; fasadni panel 122,5x245cm po predloženem vzorcu. Vzorec izdelan po meri.</t>
  </si>
  <si>
    <t>Vključno z delovnim odrom</t>
  </si>
  <si>
    <t>1.1.2.B4</t>
  </si>
  <si>
    <t>Dobava in montaža osebnega hidravličnega dvigala za invalide, nosilnosti 1125 kg oz. 15 oseb, hitrost 0,63 m/s, višina dviga cca 6,4 m. Svetla dimenzija kabine dvigala 110 x 230 cm, dimenzija steklenih vrat min. 90x210 cm. Izvedba za delovanje v zimskih razmerah. V dvigalu morajo biti zagotovljene otipne informacije za potrebe slepih in slabovidnih, v skladu z dodatkom E.4k SIST 81-70. Vsa notranja oprema mora biti antivandalske izvedbe. Z vsemi sestavnimi deli za izvedbo in tehničnim prevzemom.</t>
  </si>
  <si>
    <t>- npr. HOD - hidravlično osebno brezstrojnično dvigalo DVG - Kleemann-Flexy R tipski certifikat, število vhodov: 2 (neprehodna kabina)</t>
  </si>
  <si>
    <t>1.1.2.B5</t>
  </si>
  <si>
    <t>Dobava in montaža vpenjalnih sistemskih profilov na ALU fasadnih profilih zasteklitve za vpetje vzdrževalcev</t>
  </si>
  <si>
    <t>sistemska rešitev dobavitelja</t>
  </si>
  <si>
    <t>1.1.2.B6</t>
  </si>
  <si>
    <t>Izdelava, dobava in montaža kovinske lestve iz pocinkanih profilov Ø40 mm, za dostop na streho.</t>
  </si>
  <si>
    <t>dolžina lestve 9,8 m</t>
  </si>
  <si>
    <t>1.1.2.C1</t>
  </si>
  <si>
    <t xml:space="preserve">Izvedba podloge za finalni tlak iz granitnih plošč v medetaži. Sestava (S3): mikroarmiran beton C20/25, zaglajen, v naklonu 1%, mikroarmatura PP vlakna vsebnost 0,95 kg/m3 v deb. 5,00 cm in izravnalna masa npr. Mapei/Nivorapid ali enakovredno v deb. 0,30 cm </t>
  </si>
  <si>
    <t>1.1.2.C2</t>
  </si>
  <si>
    <t xml:space="preserve">Izvedba podloge za finalni tlak iz granitnih plošč v pritličju. Sestava (T1): mikroarmiran beton C20/25, zaglajen, v naklonu 1%, mikroarmatura PP vlakna vsebnost 0,95 kg/m3 v deb. 20,00 cm in izravnalna masa npr. Mapei/Nivorapid ali enakovredno v deb. 0,30 cm </t>
  </si>
  <si>
    <t>1.1.2.C3</t>
  </si>
  <si>
    <t>Oblaganje tlaka z nedrsečimi R10 in antirefleksnimi, grobo peskanimi, rezanimi granitnimi ploščami deb. 3 cm, lepljene na podlago; z dobavo materiala. Izvedba po detajlu in kontroli mer na objektu!</t>
  </si>
  <si>
    <t>Obloga stopniščnih podestov in prehodov. Pohorski tonalit, v svetlo sivi barvi.</t>
  </si>
  <si>
    <t>1.1.2.C4</t>
  </si>
  <si>
    <t>Obloga nastopnih ploskev stopnic z nedrsečimi R10 in antirefleksnimi, grobo peskanimi, rezanimi granitnimi ploščami deb. 3 cm, lepljene na podlago, z dobavo materiala. Izvedba po detajlu in kontroli mer na objektu!</t>
  </si>
  <si>
    <t>šir. 30 cm</t>
  </si>
  <si>
    <t>1.1.2.C5</t>
  </si>
  <si>
    <t>Obloga čela stopnic z nedrsečimi R10 in antirefleksnimi, grobo peskanimi, rezanimi granitnimi ploščami deb. cca 2 cm, lepljene na podlago; z dobavo materiala. Izvedba po detajlu in kontroli mer na objektu!</t>
  </si>
  <si>
    <t>viš. 16,85 cm</t>
  </si>
  <si>
    <t>1.1.2.C6</t>
  </si>
  <si>
    <t>Nizkostenska obroba ob stopnicah in podestih z rezanimi granitnimi ploščami deb. 1,5 cm, lepljene na podlago; stiki s steno so tesnjeni.</t>
  </si>
  <si>
    <t>višina 15 cm</t>
  </si>
  <si>
    <t>1.1.2.C7</t>
  </si>
  <si>
    <t>Dobava in vgradnja nedrsnih R10, čepastih keramičnih ploščic dim. 30x30 cm deb. 10 mm v cementno - akrilno lepilo. Opozorilne/označevalne oznake kot opozorilo za spremembe v prostoru (širina 2x30 cm). Izvedba ploščic mora biti skladna s SIST ISO 21542:2012.</t>
  </si>
  <si>
    <t>Npr. Casalgrande Padana - granitogres tactile. V kontrastno rumeni barvi, pred prvo spodnjo in zgornjo stopnico</t>
  </si>
  <si>
    <t>1.1.2.C8</t>
  </si>
  <si>
    <t>Npr. Casalgrande Padana - granitogres tactile. V kontrastno svetlo sivi barvi, na mestih spremembe smeri v tlaku</t>
  </si>
  <si>
    <t>1.1.2.C9</t>
  </si>
  <si>
    <t>Dobava in polaganje nedrsnih R10, žlebljenih keramičnih ploščic dim. 30x30 cm deb. 10 mm v cementno - akrilno lepilo. Smerne/vodilne oznake postavljene v smeri hoje (širina 2x 30 cm). Izvedba ploščic mora biti skladna s SIST ISO 21542:2012.</t>
  </si>
  <si>
    <t>Npr. Casalgrande Padana - granitogres tactile. V kontrastni svetlo sivi barvi,</t>
  </si>
  <si>
    <t>1.1.2.C10</t>
  </si>
  <si>
    <t>Dobava in vgraditev predfabriciranega plastičnega traku/ folije ali epoksidne prevleke do 3 mm, v rumeni barvi, za debeloslojno trajno prečno označbo, širina črte 5 cm.</t>
  </si>
  <si>
    <t>Nalepljeno/pobarvano na nastopni in čelni ploskvi prve in zadnje stopnice</t>
  </si>
  <si>
    <t>1.1.2.D1</t>
  </si>
  <si>
    <t>Izdelava, dobava in vgraditev steklene ograje za pešce. ALU-zasteklitev ograjnega dela 
sistem:    Schüco FWS 50 (osnovna konstrukcija, fiksno) 
barva:     Prašno barvano po RAL lestvici 
steklo:     Enojno varnostno steklo (kaljeno+lepljeno) 
ročaj:      Iz ALU pločevine, d=2,5 mm v obliki črke U, 
zunanji pokrivni profil na fasadii, povdarjeni, npr. 50x95 mm Na steklu so nalepjenene oznake ptice "ujede", steklo je zaščiteno s samočistilnim nanosom</t>
  </si>
  <si>
    <t>1.1.2.D2</t>
  </si>
  <si>
    <t>Izdelava, dobava in vgraditev ALU - zasteklitve stopnišča in nadhoda: Schüco FWS 50. Samonosilna, toplotno izolirana fasadna konstrukcija iz stebrov in prečk. Vidna širina stebrov in prečk znaša 50 mm. Osnovni profili pravokotne oblike, globina po statičnih zahtevah - vertikale od 50 do 250mm, horizontale od 6 do 180mm. Oblika in globina pokrivnih profilov po katalogu . Konstrukcija v  osnovni izvedbi, ki omogoča faktor toplotne prevodnosti konstrukcije Uf do 1,6 W/m²K (z upoštevanjem faktorja vijačnih zvez). Zaključki na gradbeni element morajo biti izvedeni po RAL smernicah montaže - znotraj paronepropustni, zunaj paropropustni, vodotesni.   
Dimenzije in delitev:
po shemi posameznega elementa iz priloge iz priloge, horizontalni raster 1,225 m, višina 3,06 m, fiksna zasteklitev  
Barva:
eloksirano natur, elektrostatično prašno barvano - RAL 9006 
Zasteklitev:
enojno prozorno varnostno kaljeno + lepljeno steklo, predlagano steklo 66.4, ESG+VSG  
v področju tlaka in spuščenega stropa emajlirano RAL 9006, samočistilni nanos, sončnozaščitno kot npr.: RX SUN (za zunanjo zasteklitev), na steklu so nalepjenene oznake ptice "ujede"    
Ostalo:
spodnje vpetje - jekleno pocinkano objemno sidro z fiksnim vpetjem, zgornje vpetje - jekleno pocinkano objemno sidro z drsnim vpetjem, alu zaključne pločevina iz alu pločevine 2 mm, barvano v barvo osnovne konstrukcije, vse po detajlih iz PZI projekta, skupaj z vsem potrebnim montažnim in tesnilnim materialom</t>
  </si>
  <si>
    <t>testi in standardi toplotne izolativnosti ALU profilov - glej tehnično poročilo</t>
  </si>
  <si>
    <t>1.1.2.E1</t>
  </si>
  <si>
    <t>Dobava in vgradnja montažne kanalete s kovinskim okvirjem in mrežo v vroče pocinkani izvedbi, z odtokom premera 50 mm in vsemi deli. Okvir je tesnjen ob tlaku s trajnoelastičnim kitom</t>
  </si>
  <si>
    <t>Predviden tip Hauraton DACHFIX 11,5x7,5 cm ali enakovredno</t>
  </si>
  <si>
    <t>RAZNA GRADBENA DELA</t>
  </si>
  <si>
    <t>1.1.2.F1</t>
  </si>
  <si>
    <t>Izvedba protiprašnega premaza betonskega tlaka</t>
  </si>
  <si>
    <t>Premaz tlaka v dvigalnem jašku</t>
  </si>
  <si>
    <t>1.1.2.F2</t>
  </si>
  <si>
    <t>Izvedba zaščitnega premaza tlakov iz naravnega kamna.</t>
  </si>
  <si>
    <t>npr. AMAL št. 1372 - naravni izgled</t>
  </si>
  <si>
    <t>1.1.2.F3</t>
  </si>
  <si>
    <t>Izvedba zaščitnega antigrafitnega premaza vidnih betonskih površin, do popolne zasičenosti površine, mat površina.</t>
  </si>
  <si>
    <t>npr. Mapei: WallGard Graffiti Barrier ali enakovredno</t>
  </si>
  <si>
    <t>1.1.2.F4</t>
  </si>
  <si>
    <t>Izvedba preplastitev vidnega betona:  dodatni finalni nanos (omet) v primeru večjih odstopanaj v kvaliteti izvedbe vidnega betona.</t>
  </si>
  <si>
    <t>1.1.2.F5</t>
  </si>
  <si>
    <t xml:space="preserve">Dobava in montaža ročnega gasilnega aparata na prah tip 12EG→43A, s stenskim držalom, razvrščeni skladno z načrtom požarne varnosti </t>
  </si>
  <si>
    <t>NADSTREŠKI</t>
  </si>
  <si>
    <t>1.1.3.A</t>
  </si>
  <si>
    <t>1.1.3.B</t>
  </si>
  <si>
    <t>1.1.3.C</t>
  </si>
  <si>
    <t>1.1.3.A1</t>
  </si>
  <si>
    <t>Dobava in polaganje kanalizacije iz (PE) polietilenskih cevi DN 110 mm, položene na peščeno podlago in zasute s peskom; stiki tesnjeni</t>
  </si>
  <si>
    <t>odtok v peskolov in rev.jaške</t>
  </si>
  <si>
    <t>1.1.3.A2</t>
  </si>
  <si>
    <t>Izvedba peskolova iz (PE) polietilenskih cevi premera 50cm, s podložnim betonom C8/10, obdelavo dna s cem.malto 1:2. Izvedba priključka in odtoka , dobavo in vgradnjo ltž pokrova</t>
  </si>
  <si>
    <t>globina 1,0 m</t>
  </si>
  <si>
    <t>1.1.3.B1</t>
  </si>
  <si>
    <t>Izvedba podlage iz vodoodpornih OSB3 plošč deb. 25 mm s potrebno podkonstrukcijo, prilagojeno padcem strešine (v naklonu 1,5%), vijačeno na nosilno jekleno ogrodje strehe. Podkonstrukcija je iz smrekovega lesa, zaščitena s protiglivičnim premazom.</t>
  </si>
  <si>
    <t>1.1.3.B2</t>
  </si>
  <si>
    <t>Izvedba podloge iz vodoodpornih OSB3 plošč deb. 25 mm za vertikalni strešni venec višine 40 cm s potrebno podkonstrukcijo, vijačeno na nosilno jekleno ogrodje strehe. Podkonstrukcija je iz smrekovega lesa, zaščitena s protiglivičnim premazom.</t>
  </si>
  <si>
    <t>1.1.3.B3</t>
  </si>
  <si>
    <t>Doplačilo za izvedbo mulde - žlote v strešini, širine 30 cm, globina prilagojena padcu. Podkonstrukcija in OSB3 plošče deb. 25 mm.</t>
  </si>
  <si>
    <t>1.1.3.B4</t>
  </si>
  <si>
    <t>Pokritje strešine na pripravljeno leseno podlago v naklonu ca 1,5 % lepljeno, v sestavi od zgoraj-navzdol:  Sikaplan - 15 G, deb. 1,5 mm (UV stabiliziran) SIST EN 13956 in podložna plast iz termično obdelane polipropilenske tkanine (300g/m2)</t>
  </si>
  <si>
    <t>Vključno zaključki na strešnem vencu r.š. cca 20 cm</t>
  </si>
  <si>
    <t>1.1.3.B5</t>
  </si>
  <si>
    <t>Izvedba spuščenega stropa s podkonstrukcijo nadstrešnice. Alu spuščen strop - kompozitne fasadne plošče d = 4 mm, š = 150 cm, razred odzivnosti na ogenj A2, npr. PLOŠČE ALUCOBOND, barva št. 501 smoke silver metalic. Plošče so s kovicami pritrjene na sistemsko podkonstrukcijo - kot npr. sistem EuroFox Hilti MacFOX MLA-100. Paneli so izvedeni delno demontažno za servisni dostop. Izvedba in pritrditev po detajlih proizvajalca.</t>
  </si>
  <si>
    <t>1.1.3.B6</t>
  </si>
  <si>
    <t>Čelna obloga vertikalnega strešnega venca višine 50 cm. Alu maska atike - kompozitne fasadne plošče d = 4 mm, l = 300 cm, razred odzivnosti na ogenj A2, npr. PLOŠČE ALUCOBOND, barva št. 501 smoke silver metalic. Plošče so s kovicami pritrjene na sistemsko podkonstrukcijo - kot npr. sistem EuroFox Hilti MacFOX MLA-100. Zgornji in spodnji zaključek po detajlu proizvajalca. Izvedba po detajlih projektanta in proizvajalca.</t>
  </si>
  <si>
    <t>1.1.3.B7</t>
  </si>
  <si>
    <t>Odtočni kotlič Ø150 mm z zaščitno rešetko in priključkom kritine, tipske izvedbe (nerjavno jeklo), vgrajen v žloti in priključkom DN 100 mm na odtočno cev.</t>
  </si>
  <si>
    <t>1.1.3.B8</t>
  </si>
  <si>
    <t>Dobava in montaža okrogle vertikalne odtočne cevi iz inox nerjavečega jekla Ø 101,6mm, d=2,5mm, v notranjosti kovinskega stebra nadstrešnice. Po detajlu proizvajalca.</t>
  </si>
  <si>
    <t>1.1.3.B9</t>
  </si>
  <si>
    <t>1.1.3.C1</t>
  </si>
  <si>
    <t>Dobava in montaža steklene varnostne stene na peronih, ki služi kot zaščita pred bočnim dežjem in vetrom. Nosilni profili zasteklitve dim. 120x100x4 mm, steklo vgrajeno v Alu U profile, spodnji in bočno 20/20 mm, zgoraj 20/40 mm. Vertikalni stiki med steklenimi polnili zaščiteni s H profilom 35/20 mm (npr. Dorma MR28) ter silikonizirani. Barva konstrukcije RAL se določi po izbiri projektanta. Zasteklitev je iz prozornega, lepljenega, varnostnega stekla (kot npr. VSG 66.4 ESG - možnost padca v globino), deb. 14 mm. Steklo je zaščiteno s samočistilnim premazom. Prozorne površine so označene z dvema vidnima varnostnima trakovoma š = 10 cm, na višini 85 in 150 cm od tal perona ter tremi vmesnimi črtami širine 2 cm. Na steklu so nalepjenene oznake ptice "ujede", steklo je zaščiteno s samočistilnim nanosom. Po projektu in priloženih detajlih.</t>
  </si>
  <si>
    <t>1.1</t>
  </si>
  <si>
    <t>1.1.2</t>
  </si>
  <si>
    <t>1.1.3</t>
  </si>
  <si>
    <t>1_2</t>
  </si>
  <si>
    <t>1.2</t>
  </si>
  <si>
    <t>ARHITEKTURA POSTAJNEGA POSLOPJA ZAGORJE IN SKLADIŠČA</t>
  </si>
  <si>
    <t>1.2.1</t>
  </si>
  <si>
    <t>1.2.1.A</t>
  </si>
  <si>
    <r>
      <t>Določitev in preverjanje položajev, višin in smeri pri gradnji objekta s površino do 200 m</t>
    </r>
    <r>
      <rPr>
        <vertAlign val="superscript"/>
        <sz val="10"/>
        <rFont val="Arial Narrow"/>
        <family val="2"/>
        <charset val="238"/>
      </rPr>
      <t>2</t>
    </r>
  </si>
  <si>
    <t>1.2.2</t>
  </si>
  <si>
    <t>POSTAJNO POSLOPJE ZAGORJE</t>
  </si>
  <si>
    <t>1.2.2.A</t>
  </si>
  <si>
    <t>RUŠITVENA DELA</t>
  </si>
  <si>
    <t>1.2.2.B</t>
  </si>
  <si>
    <t>ZIDARSKA DELA</t>
  </si>
  <si>
    <t>1.2.2.C</t>
  </si>
  <si>
    <t>TESARSKA DELA</t>
  </si>
  <si>
    <t>1.2.2.D</t>
  </si>
  <si>
    <t>DELA Z JEKLOM ZA OJAČITEV</t>
  </si>
  <si>
    <t>1.2.2.E</t>
  </si>
  <si>
    <t>DELA S CEMENTNIM BETONOM</t>
  </si>
  <si>
    <t>1.2.2.F</t>
  </si>
  <si>
    <t>KANALIZACIJA</t>
  </si>
  <si>
    <t>1.2.2.H</t>
  </si>
  <si>
    <t>KLJUČAVNIČARSKA DELA</t>
  </si>
  <si>
    <t>1.2.2.I</t>
  </si>
  <si>
    <t>ALU IZDELKI</t>
  </si>
  <si>
    <t>1.2.2.J</t>
  </si>
  <si>
    <t>MIZARSKA DELA</t>
  </si>
  <si>
    <t>1.2.2.K</t>
  </si>
  <si>
    <t>KERAMIČARSKA DELA</t>
  </si>
  <si>
    <t>1.2.2.L</t>
  </si>
  <si>
    <t>DELA IZ GIPS PLOŠČ</t>
  </si>
  <si>
    <t>1.2.2.M</t>
  </si>
  <si>
    <t>SLIKOPLESKARSKA DELA</t>
  </si>
  <si>
    <t>1.2.2.N</t>
  </si>
  <si>
    <t>1.2.2.O</t>
  </si>
  <si>
    <t>Dela je potrebno izvajati pod strokovnim vodstvom, v skladu s predpisi za varno delo. Pri odstranitvenih delih je po potrebi upoštevati naknadna navodila projektanta statika. Odstranitev in odklop instalacij v objektu, je vključeno v drugih projektih. V ceni rušitvenih del je vključiti tudi transport ruševin na gradbiščno deponijo.</t>
  </si>
  <si>
    <t>1.2.2.A1</t>
  </si>
  <si>
    <t>Demontaža in odstranitev opreme prostorov, ki se obnavljajo. Oprema se odlaga na lokalni deponiji, ki jo določi Investitor.</t>
  </si>
  <si>
    <t>pavšal</t>
  </si>
  <si>
    <t>1.2.2.A2</t>
  </si>
  <si>
    <t>Demontaža sanitarne opreme (lijaki, školjke, kad za tuš, ipd)</t>
  </si>
  <si>
    <t>1.2.2.A3</t>
  </si>
  <si>
    <t>Demontaža obstoječega lesenega stopa</t>
  </si>
  <si>
    <t>1.2.2.A4</t>
  </si>
  <si>
    <t>Odstranitev obstoječega zaključnega tlaka iz keramike.</t>
  </si>
  <si>
    <t>1.2.2.A5</t>
  </si>
  <si>
    <t>Odstranitev obstoječega zaključnega tlaka iz vinila.</t>
  </si>
  <si>
    <t>1.2.2.A6</t>
  </si>
  <si>
    <t xml:space="preserve">Odstranitev notranjih vrat; vel. do 2,0 m2, ne glede na izvedbo </t>
  </si>
  <si>
    <t>1.2.2.A7</t>
  </si>
  <si>
    <t xml:space="preserve">Odstranitev zunanjih vrat; vel. do 4,0 m2, ne glede na izvedbo </t>
  </si>
  <si>
    <t>1.2.2.A8</t>
  </si>
  <si>
    <t xml:space="preserve">Rušenje opečnih predelnih sten z vsemi oblogami (omet ali keramika), deb. 10 cm </t>
  </si>
  <si>
    <t>1.2.2.A9</t>
  </si>
  <si>
    <t>Rušenje opečnih predelnih sten z vsemi oblogami (omet ali keramika), deb. 20 cm in več</t>
  </si>
  <si>
    <t>1.2.2.A10</t>
  </si>
  <si>
    <t>Izvedba prebojev za okna ali vrata oz. prehode za strojne in el. instalacije in rušenje parapetov v obstoječih opečnih zidovih.</t>
  </si>
  <si>
    <t>1.2.2.A11</t>
  </si>
  <si>
    <t>Odstranitev pregradne stene v čakalnici</t>
  </si>
  <si>
    <t>1.2.2.A12</t>
  </si>
  <si>
    <t>Odbijanje stenske keramike na zidovih, ki ostanejo.</t>
  </si>
  <si>
    <t>1.2.2.A13</t>
  </si>
  <si>
    <t>Rušenje obstoječe betonske podlage tlakov v debelini do 30 cm</t>
  </si>
  <si>
    <t>1.2.2.A14</t>
  </si>
  <si>
    <t>Nakladanje ruševin na kamion in odvoz v stalno deponijo po dogovoru z Investitorjem, s stroški za deponiranje.</t>
  </si>
  <si>
    <t>ocena</t>
  </si>
  <si>
    <t>1.2.2.B1</t>
  </si>
  <si>
    <t>Dozidava zidnih odprtin v nosilnih zidovih, z modularno opeko v apneno cem.m. 1:3:9, sidranje - povezava z obstoječimi zidovi.</t>
  </si>
  <si>
    <t>vrsto opeke prilagoditi obstoječemu stanju</t>
  </si>
  <si>
    <t>1.2.2.B2</t>
  </si>
  <si>
    <t>Omet zidov z grobo in fino pod. cem. malto 1:3:9 s predhodnim obrizgom z redko cem. malto 1:3; nove stene, vključno krpanje ometa na obstoječih površinah.</t>
  </si>
  <si>
    <t>krpanje ometa na obstoječih opečnih zidovih in dozidavi parapeta - ocena</t>
  </si>
  <si>
    <t>1.2.2.B3</t>
  </si>
  <si>
    <t>Izvedba podlage finalnih tlakov v sestavi: cementno - akrilno lepilo: npr.: Mapei/Keraflex ali enakovredno, debelina 0,5 cm, premazna hidroizolacija:, polelastična na bazi cementa, polimernih dodatkov in kremenčevega peska npr.: Mapei/Mapelastica ali enakovredno, mikroarmirani beton C20/25, zaglajen; mikroarmatura: PP vlakna, vsebnost 0.95kg/m3; deb. 8,0 cm, ločilni sloj PE folija 0,2 mm, toplotna izolacija ekstrudirani polistiren SIST EN 13164, n.pr. FIBRAN XPS 300 - L ali enakovredno, deb. 10,0 cm, HI: polimer - bitumenska; enoslojna, (aPP), SIST DIN 18195 vsi vertikalni zaključki se izvedejo s samolepilnim HI trakom, debelina 0,5 cm, hladni bitumenski premaz: 0,30 kg/m2</t>
  </si>
  <si>
    <t>T1 - prostori : sanitarije</t>
  </si>
  <si>
    <t>1.2.2.B4</t>
  </si>
  <si>
    <t>Izvedba podlage finalnih tlakov v sestavi: izravnalna masa: npr.: Mapei/Nivorapid ali enakovredno, debelina 0,5 cm, mikroarmirani beton C20/25, zaglajen; mikroarmatura: PP vlakna, vsebnost 0.95kg/m3; deb. 5,0 cm, ločilni sloj PE folija 0,2 mm, toplotna izolacija:  sistemske plošče za razvod registrov talnega gretja Profiliran EPS - glej strojne instalacije, debelina 7 cm,  toplotna izolacija ekstrudirani polistiren SIST EN 13164, n.pr. FIBRAN XPS 300 - L ali enakovredno, deb. 6 cm, HI: polimer - bitumenska; enoslojna, (aPP), SIST DIN 18195 vsi vertikalni zaključki se izvedejo s samolepilnim HI trakom, debelina 0,5 cm, hladni bitumenski premaz: 0,30 kg/m2</t>
  </si>
  <si>
    <t>T2 - čakalnica</t>
  </si>
  <si>
    <t>1.2.2.B5</t>
  </si>
  <si>
    <t>Izvedba podlage finalnih tlakov v sestavi:  mikroarmirani beton C20/25, zaglajen; mikroarmatura: PP vlakna, vsebnost 0.95kg/m3; deb. 3,8 cm, ločilni sloj PE folija 0,2 mm, toplotna izolacija:  sistemske plošče za razvod registrov talnega gretja Profiliran EPS - glej strojne instalacije, debelina 7 cm, toplotna izolacija ekstrudirani polistiren SIST EN 13164, n.pr. FIBRAN XPS 300 - L ali enakovredno, deb. 10 cm, HI: polimer - bitumenska; enoslojna, (aPP), SIST DIN 18195 vsi vertikalni zaključki se izvedejo s samolepilnim HI trakom, debelina 0,5 cm, hladni bitumenski premaz: 0,30 kg/m2</t>
  </si>
  <si>
    <t>T3 - poglobljen predpražnik</t>
  </si>
  <si>
    <t>1.2.2.B6</t>
  </si>
  <si>
    <t>Zidarska pomoč pri vzidavi Alu podbojev vrat.</t>
  </si>
  <si>
    <t>velikosti 2 - 4m2</t>
  </si>
  <si>
    <t>1.2.2.B7</t>
  </si>
  <si>
    <t>Čiščenje tlakov v objektu in drugih obrtniških in instalacijskih izdelkov. Obračun po površini tlakov.</t>
  </si>
  <si>
    <t>1.2.2.B8</t>
  </si>
  <si>
    <t>Zidarska in težaška pomoč obrtnikom in instalaterjem</t>
  </si>
  <si>
    <t>ocena: 10% od zidarskih del</t>
  </si>
  <si>
    <t>1.2.2.C1</t>
  </si>
  <si>
    <t>Izdelava dvostranskega vezanega opaža preklad</t>
  </si>
  <si>
    <t>1.2.2.D1</t>
  </si>
  <si>
    <t>Armatura iz rebrastega jekla S 500B z dobavo ravnanjem, rezanjem, krivljenjem, polaganjem in vezanjem za srednje zahtevno armaturo.</t>
  </si>
  <si>
    <t>do fi 12 mm, ocena</t>
  </si>
  <si>
    <t>1.2.2.D2</t>
  </si>
  <si>
    <t>fi 14 mm in več, ocena</t>
  </si>
  <si>
    <t>1.2.2.E1</t>
  </si>
  <si>
    <t xml:space="preserve">Dobava in vgraditev ojačanega betona C 30/37 v konstrukcije, presek do 0.20 m3/m2,m1; </t>
  </si>
  <si>
    <t>AB preklade</t>
  </si>
  <si>
    <t>1.2.2.F1</t>
  </si>
  <si>
    <t>Izkop jarka za kanalizacijo v zemljini III. ktg, z odmetom na rob izkopa.</t>
  </si>
  <si>
    <t>izven objekta</t>
  </si>
  <si>
    <t>1.2.2.F2</t>
  </si>
  <si>
    <t>Izkop jarka za kanalizacijo v tlaku v notranjosti objekta, z odvozom izkopanega materiala v stalno deponijo.</t>
  </si>
  <si>
    <t>1.2.2.F3</t>
  </si>
  <si>
    <t>Planiranje dna kanala v projektiranih   padcih.</t>
  </si>
  <si>
    <t>1.2.2.F4</t>
  </si>
  <si>
    <t>Zasip jarka z izkopanim materialom, s premetom in utrjevanjem v slojih po 30 cm.</t>
  </si>
  <si>
    <t>1.2.2.F5</t>
  </si>
  <si>
    <t>Zasip jarka v notranjosti objekta s peščenim materialom in utrjevanjem v slojih po 20 cm.</t>
  </si>
  <si>
    <t>1.2.2.F6</t>
  </si>
  <si>
    <t>Izvedba prebojev za prehod kanalizacijskih cevi skozi temelje.</t>
  </si>
  <si>
    <t>1.2.2.F7</t>
  </si>
  <si>
    <t>Dobava in polaganje PVC cevi za hišno kanalizacijo skupno z natičnimi objemkami in tesnili. Posteljica iz pustega betona in kompletno obbetoniranje cevi.</t>
  </si>
  <si>
    <t xml:space="preserve">- cev Ø 50 mm  </t>
  </si>
  <si>
    <t>1.2.2.F8</t>
  </si>
  <si>
    <t xml:space="preserve">- cev Ø 110 mm  </t>
  </si>
  <si>
    <t>1.2.2.F9</t>
  </si>
  <si>
    <t xml:space="preserve">- cev Ø 125 mm  </t>
  </si>
  <si>
    <t>1.2.2.F10</t>
  </si>
  <si>
    <t xml:space="preserve">- cev Ø 160 mm  </t>
  </si>
  <si>
    <t>1.2.2.F11</t>
  </si>
  <si>
    <t>Izdelava jaška iz cementnega betona, krožnega prereza s premerom 80 cm, globokega do 5 m. Vključno z LTŽ pokrovom.</t>
  </si>
  <si>
    <t>1.2.2.F12</t>
  </si>
  <si>
    <t>Izvedba priključka PVC kanalizacijske cevi na revizijski jašek</t>
  </si>
  <si>
    <t>1.2.2.F13</t>
  </si>
  <si>
    <t>Dobava in vgradnja talne linijske kanalete iz nerjavečega jekla, svetle širine 125 mm z mrežasto pocinkano rešetko z iztokom. (kot npr.: Aco modular 125)</t>
  </si>
  <si>
    <t>1.2.2.F14</t>
  </si>
  <si>
    <t>Po izvedbi nove fekalne kanalizacije preveriti delovanje MČN - monitoring</t>
  </si>
  <si>
    <t>Pri vseh izdelkih upoštevati izdelavo, dobavo in montažo, vse potrebno okovje in tesnila ter opisano zasteklitev. Vsi izdelki so popolnoma izgotovljeni in finalno obdelani. Vse barve in ostali elementi po izbranem vzorcu. Izvedba po shemi, navodilu projektanta in kontroli mer na objektu. Pri vseh postavkah upoštevati tudi; ves potrebni vezni in pritrdilni material, mere kontrolirati na gradbišču; vsa pripravljalna in zaključna dela; vse potrebne delovne odre.</t>
  </si>
  <si>
    <t>1.2.2.H1</t>
  </si>
  <si>
    <t xml:space="preserve">Montažna, sanitarna stena s HPL gladkimi ploščami kot npr.(Funder max) in enokrilnimi vrati 1x v montažni sanitarni steni, barva npr.: rumena RAL št. 0635. Sanitarna stena mora biti zaščitena z anatigrafitni premazom. Nosilna konstrukcija iz inox profilov in stojk, ki so sidrane v tla in steno. Sidrne ploščice so pokrite z inox rozeto. Vrata imajo vse sestavne dele po navodilu proizvajalca sanitarnih sten, tipsko okovje, kovinsko kljuko in univerzalno desno ali levo zapiralo z barvnim indikatorjem in metuljčkom za odpiranje vrat navzen.
</t>
  </si>
  <si>
    <t>S1 - višina stene je 200 cm in je 10 cm dvignjena od ta, kljuka na višini 100 cm. Vse barve in ostali elementi po izbranem vzorcu.</t>
  </si>
  <si>
    <t>1.2.2.H2</t>
  </si>
  <si>
    <t>Montažna, sanitarna stena s HPL gladkimi ploščami kot npr.(Funder max) in enokrilnimi vrati 3x v montažni sanitarni steni, barva npr.: rumena RAL št. 0635. Sanitarna stan mora biti zaščitena z antigrafitnim premazom. Nosilna konstrukcija iz inox profilov in stojk, ki so sidrane v tla in steno. Sidrne ploščice so pokrite z inox rozeto. Vrata imajo vse sestavne dele po navodilu proizvajalca sanitarnih sten, tipsko okovje, kovinsko kljuko in univerzalno desno ali levo zapiralo z barvnim indikatorjem in metuljčkom za odpiranje vrat navzen.</t>
  </si>
  <si>
    <t>Višina stene je 200 cm, dvignjena 10 cm od tal. Kljuka na višini 100 cm. Dolžino fiksne, prečnih stene (cca 1x170cm) določiti na mestu. Vse barve in ostali elementi po izbranem vzorcu.</t>
  </si>
  <si>
    <t>1.2.2.H3</t>
  </si>
  <si>
    <t xml:space="preserve">Montažna, sanitarna stena s HPL gladkimi ploščami kot npr.(Funder max), barva npr.: rumena RAL 0625. Sanitarna stan mora biti zaščitena z antigrafitnim premazom.
Nosilna konstrukcija iz inox profilov in stojk, ki so sidrane v tla in steno. Sidrne ploščice so pokrite z inox rozeto.
</t>
  </si>
  <si>
    <r>
      <t>S3</t>
    </r>
    <r>
      <rPr>
        <b/>
        <sz val="10"/>
        <rFont val="Arial Narrow"/>
        <family val="2"/>
        <charset val="238"/>
      </rPr>
      <t xml:space="preserve"> </t>
    </r>
    <r>
      <rPr>
        <sz val="10"/>
        <rFont val="Arial Narrow"/>
        <family val="2"/>
        <charset val="238"/>
      </rPr>
      <t>- višina stene je 190 cm, do okenske police, dvignjena 10 cm od tal, širina 60 cm. Vse barve in ostali elementi po izbranem vzorcu.</t>
    </r>
  </si>
  <si>
    <t>1.2.2.H4</t>
  </si>
  <si>
    <t xml:space="preserve">Montažna sanitarna stena s HPL gladkimi ploščami (kot npr. Funder max kompozitne plošče), barva npr.: rumena RAL 0625. Nosilna konstrukcija iz inox profilov, stojke so sidrane v tla in steno. Sidrne ploščice so pokrite z inox rozeto. </t>
  </si>
  <si>
    <t>S4 - višina stene je 190 cm, do okenske police, dvignjena 10 cm od tal, širina 60 cm. Vse barve in ostali elementi po izbranem vzorcu.</t>
  </si>
  <si>
    <t>1.2.2.H5</t>
  </si>
  <si>
    <t>Dobava in vgradnja inox antivandalske zaščite konvektorjev iz perforirane pločevine, deb.: 2 mm, razvite širine 650 x 1600 mm.</t>
  </si>
  <si>
    <t>Rf kovinska maska iz perforirane INOX pločevine deb.: 2 mm. Kot npr.: BENKOTEHNA Pv 10 x 50 mm</t>
  </si>
  <si>
    <t>1.2.2.H6</t>
  </si>
  <si>
    <t>Dobava in vgradnja kovinske ograje višine 2m  za zaščito zunanje enote toplotne črpalke. Ograja iz perforirane pločevine , podkonstrukcija 50x50 mm, dvokrilna vrata 2x100x200 cm s cilindrično ključavnico . Vse pocinkano in prašno barvano RAL 9007</t>
  </si>
  <si>
    <t>Ograja okoli zunanje enote TČ</t>
  </si>
  <si>
    <t>1.2.2.H7</t>
  </si>
  <si>
    <t xml:space="preserve">Dobava in vgradnja vroče valjanega profila HEB 200, kot preklada stene v novih sanitarnih prostorih </t>
  </si>
  <si>
    <t>Pri vseh izdelkih upoštevati izdelavo, dobavo in montažo, vse potrebno okovje in tesnila ter opisano polnitev. Vsi izdelki so popolnoma izgotovljeni in finalno obdelani. Vse barve in ostali elementi po izbranem vzorcu. Izvedba po shemi, navodilu projektanta in kontroli mer na objektu.</t>
  </si>
  <si>
    <t>1.2.2.I1</t>
  </si>
  <si>
    <t>Dobava in vgradnja zunanjih enokrilnih,  električnih, drsnih, steklenih vrat s fiksno  nadsvetlobo v alu profilih v obstoječi fasadni odprtini. Vse prozorne površine so označne z varnostnimi trakovi, š=2 in 10 cm, na višini 85 in 150 cm od tal. Izvedeni so z nalepljeno mat folijo.Vratno krilo je stekleno, iz varnostnega, prozornega stekla v alu profilu, enako je zasteklena fiksna nadsvetloba. Višino nadsvetlobe (cca 70cm) prilagoditi višini obstoječe fasadne odprtine.
Barva alu profilov RAL 9006.Vratno krilo in ostala zasteklitev ima ustrezno ustrezno toplotno karakteristiko Uskupno = 1.15 W/m²K 
(skupna toplotna prehodnost: steklo in okvir) 
Vrata imajo vse sestavne dele po navodilu dobavitelja drsnih, električnih avtomatskih vrat, tipsko okovje in vodila. Vrata skladna s standard za avtomatska vrata na evakuacijskih poteh EN 16005, ki določa varnost pri uporabi vrat.
Vrata morajo imeti omogočeno daljinsko zaklepanje vrat, stikalo za upravljanje in prisilno odpiranje vrat ter avtomatsko odpiranje ob izpadu el.energije.
Vse barve in ostali elementi po izbranem vzorcu.</t>
  </si>
  <si>
    <t>ZV1 -zidarska mera: 110/305 cm 
svetla mera:    110/210+60 cm. Način odpiranja, glej tloris M 1:50
Zvočna izolativnost vrat skladno z veljavnimi predpisi. VSE MERE PREVERITI NA MESTU!</t>
  </si>
  <si>
    <t>1.2.2.I2</t>
  </si>
  <si>
    <t>Dobava in vgradnja zunanjih dvokrilnih,  električnih, drsnih, steklenih vrat s fiksno  nadsvetlobo v alu profilih v obstoječi fasadni odprtini. 
Vse prozorne površine so označne z varnostnimi trakovi, š=2 in 10 cm, na višini 85 in 150 cm od tal. Izvedeni so z nalepljeno mat folijo.Vratno krilo je stekleno, iz varnostnega, prozornega stekla v alu profilu, enako je zasteklena fiksna nadsvetloba. Višino nadsvetlobe (cca 70cm) prilagoditi višini obstoječe fasadne odprtine.
Barva alu profilov RAL 9006.Vratno krilo in ostala zasteklitev ima ustrezno ustrezno toplotno karakteristiko Uskupno = 1.15 W/m²K 
(skupna toplotna prehodnost: steklo in okvir) 
Vrata imajo vse sestavne dele po navodilu dobavitelja drsnih, električnih avtomatskih vrat, tipsko okovje in vodila. Vrata skladna s standard za avtomatska vrata na evakuacijskih poteh EN 16005, ki določa varnost pri uporabi vrat.
Vrata morajo imeti omogočeno daljinsko zaklepanje vrat, stikalo za upravljanje in prisilno odpiranje vrat ter avtomatsko odpiranje ob izpadu el.energije.
Vse barve in ostali elementi po izbranem vzorcu.</t>
  </si>
  <si>
    <t>ZV2 -zidarska mera: 140/305 cm 
svetla mera:     2x70/210+55 cm. Način odpiranja, glej tloris          M 1:50
Zvočna izolativnost vrat skladno z veljavnimi predpisi. VSE MERE PREVERITI NA MESTU!</t>
  </si>
  <si>
    <t>1.2.2.I3</t>
  </si>
  <si>
    <t>Dobava in vgradnja zunanjih enokrilnih vrat v obstoječi okenski odprtini s steklenim krilom v alu okvirju, s fiksno  nadsvetlobo.
Vratno krilo je stekleno, iz varnostnega, prozornega stekla v alu profilu, enako je zasteklena fiksna nadsvetloba. Višino nadsvetlobe (cca 55 cm) prilagoditi višini obstoječe odprtine.
Vratno krilo in zasteklitev ima ustrezno toplotno karakteristiko: 
Uskupno = 1.15 W/m²K 
(skupna toplotna prehodnost: steklo in okvir) 
Alu, suhomontažni podboj, vogali zaokroženi, v beli barvi, enako kot obstoječa vrata, po izbranem vzorcu RAL.
Vrata imajo tipsko okovje, kovinsko kljuko in cilindrično, sistemsko ključavnico.</t>
  </si>
  <si>
    <t>ZV3 -zidarska mera: 140/305 cm 
svetla mera:     120/210+90 cm. Način odpiranja, glej tloris          M 1:50
Zvočna izolativnost vrat skladno z veljavnimi predpisi. VSE MERE PREVERITI NA MESTU!</t>
  </si>
  <si>
    <t>1.2.2.I4</t>
  </si>
  <si>
    <t>Dobava in vgradnja notranjih enokrilnih vrat, polna kovinska vrata v kovinskem podboju, v obstoječi odprtini, na meji požarne celice kurilnica PSK:
- pritličje: kurilnica in predprostor
30 minut požarne odpornosti EI2 30-C2.Vgrajena so v obstoječo, opečno, požarno odporno steno EI60.  Dimenzije obstoječe odprtine preveriti na mestu.
Kovinski, plohasti, suhomontažni podboj, v obstoječi steni, vogali zaokroženi. 
Podboj in krilo pleskano, belo, barva po izbranem vzorcu RAL.
Vrata imajo tipsko okovje, kovinsko, požarno kljuko in cilindrično ključavnico  samozapiralom (CAM).
Okovje mora biti skladno s standardom EN 179.
Kljuka na višini 100 cm.
Vrata morajo biti izvedena brez ostrih robov in zvočno izolativna, minimalno 34 dB.
Vse barve in ostali elementi po izbranem vzorcu.</t>
  </si>
  <si>
    <t>PV1: zidarska mera:  90/210 cm
svetla mera:      80/200 cm                              Način odpiranja (levo ali desno), glej tloris M 1:50 Zvočna izolativnost vrat skladno z veljavnimi predpisi.
VSE MERE PREVERITI NA MESTU!</t>
  </si>
  <si>
    <t>1.2.2.I5</t>
  </si>
  <si>
    <t>Dobava in vgradnja notranjih enokrilnih vrat,  polna kovinska vrata v kovinskem podboju, v obstoječi odprtini, na meji požarnega sektorja PS3 in PS1: - pritličje: peostori SVTK in čakalnica   
30 minut požarne odpornosti EI2 30-C3.
Vgrajena so v obstoječo, opečno, požarno odporno steno EI60.  Dimenzije obstoječe odprtine preveriti na mestu.
Kovinski, plohasti, suhomontažni podboj, v obstoječi steni, vogali zaokroženi. 
Podboj in krilo pleskano, belo, barva po izbranem vzorcu RAL.
Vrata imajo tipsko okovje, kovinsko, požarno kljuko in cilindrično ključavnico  samozapiralom (CAM).
Okovje mora biti skladno s standardom EN 179.
Kljuka na višini 100 cm.
Vrata morajo biti izvedena brez ostrih robov in zvočno izolativna, minimalno 34 dB.
Vse barve in ostali elementi po izbranem vzorcu.</t>
  </si>
  <si>
    <t>PV2: zidarska mera:  90/210 cm
svetla mera:      80/200                             Način odpiranja (levo ali desno), glej tloris M 1:50 Zvočna izolativnost vrat skladno z veljavnimi predpisi.
VSE MERE PREVERITI NA MESTU!</t>
  </si>
  <si>
    <t>Pri vseh izdelkih upoštevati izdelavo, dobavo in montažo, vse potrebno okovje in tesnila ter opisano zasteklitev. Vsi izdelki so popolnoma izgotovljeni! Izvedba po shemi, navodilu projektanta in kontroli mer na objektu.</t>
  </si>
  <si>
    <t>1.2.2.J1</t>
  </si>
  <si>
    <t>Dobava in vgradnja notranjih lesenih vrat , enokrilna, notranja vrata z lesenim, polnim krilom in s fiksno nadsvetlobo v montažni mavčnokartonski steni 2x in zidani opečni steni 2x. Vratno krilo je obdelano s HPL gladkimi ploščami kot npr. "Funder Max, Melamin", z ABS robnimi nalimki, svetlo sive barve. Nad vrati je fiksna nadsvetloba  z ustrezno zvočno izolativnostjo. Višino nadsvetlobe prilagoditi višini spuščenega stropa (cca 65 cm)
Kovinski, plohasti, suhomontažni podboj, za debelino zidu, vogali zaokroženi. 
Podboj je pleskan, svetlo siva barva, po izbranem vzorcu RAL 9006.
Vrata imajo tipsko okovje, vodoravno, potisno kljuko in cilindrično ključavnico. Vrata v sanitarije invalidi standardna EURO ključavnica.
Kljuka na višini 100 cm. Odpiranje s silo, ki ne presega 20 N. Vrata morajo biti izvedena brez ostrih robov in zvočno izolativna, minimalno 34 dB. Vrata v sanitarije imajo vgrajeno kovinsko, prezračevalno rešetko, dim.: 425x125 mm, skladno z načrtom strojnih inštalacij.
Vse barve in ostali elementi po izbranem vzorcu.</t>
  </si>
  <si>
    <t xml:space="preserve">V1: zidarska mera:  100/280 cm
svetla mera:       90/210+N(65) cm                       Način odpiranja (levo ali desno), glej tloris M 1:50
Zvočna izolativnost vrat skladno z veljavnimi predpisi.
VSE MERE PREVERITI NA MESTU! </t>
  </si>
  <si>
    <t>1.2.2.J2</t>
  </si>
  <si>
    <t>Dobava in vgradnja notranjih lesenih vrat , enokrilna, notranja vrata z lesenim, polnim krilom in s fiksno nadsvetlobo v montažni v montažni alu steni 
Vratno krilo je obdelano s HPL gladkimi ploščami kot npr. "Funder Max, Melamin", z ABS robnimi nalimki, svetlo sive barve. Nad vrati je fiksna nadsvetloba  z ustrezno zvočno izolativnostjo. Višino nadsvetlobe prilagoditi višini spuščenega stropa (cca 65 cm)
Kovinski, plohasti, suhomontažni podboj, za debelino zidu, vogali zaokroženi. 
Podboj je pleskan, svetlo siva barva, po izbranem vzorcu RAL 9006.
Vrata imajo tipsko okovje, kovinsko kljuko in cilindrično ključavnico. Kljuka na višini 100 cm. Odpiranje s silo, ki ne presega 20 N.Vrata morajo biti izvedena brez ostrih robov in zvočno izolativna, minimalno 34 dB. 
Vse barve in ostali elementi po izbranem vzorcu.</t>
  </si>
  <si>
    <t xml:space="preserve">V2: zidarska mera:  90/280 cm
svetla mera:      80/210+N(65) cm                      Način odpiranja (levo ali desno), glej tloris M 1:50
Zvočna izolativnost vrat skladno z veljavnimi predpisi.
VSE MERE PREVERITI NA MESTU! </t>
  </si>
  <si>
    <t>1.2.2.J3</t>
  </si>
  <si>
    <t>Dobava in vgradnja previjalne mize, široke najmanj 500 in dolga 700 mm. Prenese naj obremenitve najmanj 80 kg in je oblikovana tako, da preprečuje zdrs dojenčka. Zloži se z eno roko, s silo, ki ne presega 25 N.
Uporabna površina v spuščenem položaju je 80 do 100 cm nad tlemi.</t>
  </si>
  <si>
    <t>Vrsta in barva ploščic po izbiri projektanta.</t>
  </si>
  <si>
    <t>1.2.2.K1</t>
  </si>
  <si>
    <t>Keramična obloga zidov z glaziranimi stenskimi ploščicami lepljene na podlago. Stiki, šir. 0,5 cm so vodotesno tesnjeni z maso, ki preprečuje razvoj mikroorganizmov. Dimenzija ploščic 20x60 cm. V dveh barvah, po izbiri projektanta.</t>
  </si>
  <si>
    <t>obloga v sanitarijah</t>
  </si>
  <si>
    <t>1.2.2.K2</t>
  </si>
  <si>
    <t xml:space="preserve">Tlak iz glaziranih keramičnih ploščic, odporne proti obrabi, nedrseče izvedbe - R10, lepljene. Stiki so vodotesno tesnjeni </t>
  </si>
  <si>
    <t>1.2.2.K3</t>
  </si>
  <si>
    <t xml:space="preserve">Tlak iz nedrsnih R11, žlebljenih keramičnih ploščic dim. 30x30 cm deb. 10 mm v cementnem - akrilnem lepilu. </t>
  </si>
  <si>
    <t>v kontrastni temno sivi barvi, v prehodu, smerne/vodilne oznake postavljene v smeri hoje (širina 2x 30 cm). Npr. Casalgrande Padana - granitogres tactile. Izvedba ploščic mora biti skladna s SIST ISO 21542:2012.</t>
  </si>
  <si>
    <t>1.2.2.K4</t>
  </si>
  <si>
    <t>Nizkostenska obroba s keramično zaokrožnico; lepljena na podlago, stiki vodotesno tesnjeni z maso, ki preprečuje razvoj mikroorganizmov.</t>
  </si>
  <si>
    <t>1.2.2.L1</t>
  </si>
  <si>
    <t xml:space="preserve">Izdelava predelne stene z obojestransko oblogo z dvojnimi ognjevarnimi in vlagoodpornimi ploščami na enojni kovinski podkonstrukciji iz pocinkanih profilov s samonosilno izolacijo iz mineralne volne, kompletno z bandažiranjem, kitanjem in fugiranjem stikov. </t>
  </si>
  <si>
    <t>debelina stene 15 cm, dvojna obloga GKF plošče 12,5 mm</t>
  </si>
  <si>
    <t>1.2.2.L2</t>
  </si>
  <si>
    <t xml:space="preserve">Spuščen montažni strop mavčnokartonske
plošče na sistemski podkonstrukciji
</t>
  </si>
  <si>
    <t>vrsta obloge npr. Armstrong OPTIMA
v=20cm, raster 60/60cm
h prostora=3.20m. Požarna odpornost    ( R )EI60</t>
  </si>
  <si>
    <t>1.2.2.L3</t>
  </si>
  <si>
    <t xml:space="preserve">Spuščen montažni strop s kovinskimi ploščami
</t>
  </si>
  <si>
    <t>kot npr.: ATENA ENIGMA
z visoko stopnjo varnosti (varnostna zaponka)
kot npr.: Armstrong ORCAL BOARD PLAIN
v=30cm, raster 60/60cm, h prostora=3.18m.           Požarna odpornost    ( R )EI60</t>
  </si>
  <si>
    <t>Barve po izbiri projektanta !</t>
  </si>
  <si>
    <t>1.2.2.M1</t>
  </si>
  <si>
    <t>Vrsta tlaka po izbiri projektanta !</t>
  </si>
  <si>
    <t>1.2.2.N1</t>
  </si>
  <si>
    <t>Dobava in vgradnjapredpražnika: tip Alu/guma, npr.: EMCO ali enakovredno v projektirni velikosti položen na betonski estrih, pocinkan okvir 30/30/3, debelina 2,7 cm</t>
  </si>
  <si>
    <t>dim. 80/1550 cm, po izbiri projektanta.</t>
  </si>
  <si>
    <t>1.2.2.O1</t>
  </si>
  <si>
    <t>Dobava in montaža stenskih gasilnih aparatov tip: 12 EG prah 43 A, razvrščeni skladno z načrtom požarne varnosti</t>
  </si>
  <si>
    <t>1.2.2.O2</t>
  </si>
  <si>
    <t>Dobava in montaža samodejnih gasilnih ampul bombet</t>
  </si>
  <si>
    <t>1.2.3</t>
  </si>
  <si>
    <t>SKLADIŠČNO POSLOPJE ZAGORJE</t>
  </si>
  <si>
    <t>1.2.3.A</t>
  </si>
  <si>
    <t>1.2.3.B</t>
  </si>
  <si>
    <t>1.2.3.C</t>
  </si>
  <si>
    <t>FASADA</t>
  </si>
  <si>
    <t>1.2.3.D</t>
  </si>
  <si>
    <t>1.2.3.E</t>
  </si>
  <si>
    <t>1.2.3.F</t>
  </si>
  <si>
    <t>1.2.3.G</t>
  </si>
  <si>
    <t>1.2.3.I</t>
  </si>
  <si>
    <t>1.2.3.J</t>
  </si>
  <si>
    <t>1.2.3.K</t>
  </si>
  <si>
    <t>1.2.3.L</t>
  </si>
  <si>
    <t>1.2.3.M</t>
  </si>
  <si>
    <t>1.2.3.N</t>
  </si>
  <si>
    <t>1.2.3.O</t>
  </si>
  <si>
    <t>1.2.3.P</t>
  </si>
  <si>
    <t>1.2.3.R</t>
  </si>
  <si>
    <t>1.2.3.A1</t>
  </si>
  <si>
    <t>Rušenje obstoječih prizidkov. Upoštevati rušenje krovne plošče, zidov, vrat in vsega ostalega.</t>
  </si>
  <si>
    <t>1.2.3.A2</t>
  </si>
  <si>
    <t>Rušenje AB podestov in klančin ob objektu</t>
  </si>
  <si>
    <t>Vključno z dostopnimi stopnicami</t>
  </si>
  <si>
    <t>1.2.3.A3</t>
  </si>
  <si>
    <t>1.2.3.A4</t>
  </si>
  <si>
    <t>v skladiščnih prostorih</t>
  </si>
  <si>
    <t>1.2.3.A5</t>
  </si>
  <si>
    <t>1.2.3.A6</t>
  </si>
  <si>
    <t>1.2.3.A7</t>
  </si>
  <si>
    <t xml:space="preserve">Odstranitev zunanjih in notranjih oken; vel. do 4,0 m2, ne glede na izvedbo </t>
  </si>
  <si>
    <t>1.2.3.A8</t>
  </si>
  <si>
    <t>1.2.3.B1</t>
  </si>
  <si>
    <t>1.2.3.B2</t>
  </si>
  <si>
    <t>1.2.3.B3</t>
  </si>
  <si>
    <t>T1 - prostori : sanitarije in hodnik</t>
  </si>
  <si>
    <t>1.2.3.B4</t>
  </si>
  <si>
    <t xml:space="preserve">T2 -  pisarna in garderoba s kuhinjo </t>
  </si>
  <si>
    <t>1.2.3.B5</t>
  </si>
  <si>
    <t>Izvedba stropa nad pritličjem v sestavi: PE folija 0,2 mm, TI mineralna volna, SIST EN 13162 debeline 20 cm, finalna obloga: smrekov ladijski pod na leseni podkonstrukciji na mestu klimata OSB plošče</t>
  </si>
  <si>
    <t xml:space="preserve">S1 </t>
  </si>
  <si>
    <t>1.2.3.B6</t>
  </si>
  <si>
    <t>1.2.3.B7</t>
  </si>
  <si>
    <t>1.2.3.B8</t>
  </si>
  <si>
    <t>Izdelava ločilne plasti iz trdih penastih plošč, debelih 2,0 cm</t>
  </si>
  <si>
    <t xml:space="preserve">na dilatacijah konstrukcije, styrodur deb. 2 cm </t>
  </si>
  <si>
    <t>1.2.3.B9</t>
  </si>
  <si>
    <t>Zatesnitev dilatacijske rege s trajno elastično zmesjo za stike</t>
  </si>
  <si>
    <t>1.2.3.B10</t>
  </si>
  <si>
    <t>Metlanje površine cementnega betona</t>
  </si>
  <si>
    <t>Pohodna površina podesta</t>
  </si>
  <si>
    <t>1.2.3.B11</t>
  </si>
  <si>
    <t>Vertikalna hidroizolacija obodnih zidov; izravnava podlage s cem.malto 1:3, 1x hladni bitumenski premaz, 1x bitumenski varilni trak (npr. Izotekt) s stekleno tkanino deb. 4 mm, lepljen in varjen.</t>
  </si>
  <si>
    <t>1.2.3.B12</t>
  </si>
  <si>
    <t>Zaščita vertikalne hidroizolacije obodnih zidov z vodonevpojnimi stirodur ploščami deb. 8 cm, SIST EN 1364 (npr. Roofmate SL) .</t>
  </si>
  <si>
    <t>1.2.3.B13</t>
  </si>
  <si>
    <t>1.2.3.C1</t>
  </si>
  <si>
    <t>Izvedba fasade s toplotno izolacijo in tankoslojnim ometom:</t>
  </si>
  <si>
    <t>Priprava opečne površine,SESTAVA: mineralna volna ,SIST EN 13162 16 cm; osnovni brezcementni tankoslojni nanos, armiran s stekleno mrežico po sistemski rešitvi proizvajalca(npr. STO-Armat Classic); finalni tankoslojni nanos(npr. JUB JUMUX)samočistilni omet, na ustrezno pripravljeno podlago, barva in zrnavost po dogovoru z arhitektom JUB 1464</t>
  </si>
  <si>
    <t>1.2.3.C2</t>
  </si>
  <si>
    <t>Izvedba fasade s toplotno izolacijo in tankoslojnim ometom: (podnožje 60 cm)</t>
  </si>
  <si>
    <t>Priprava opečne površine,SESTAVA: ekspandiran poistiren 14 cm; osnovna malta in armiranje površine(npr: vodoodbojni stirodur Roofmate)zaščita vertikalne H.I.in toplotna izolacija SIST EN 13164 1 cm, finalni tankoslojni nanos (npr: Kulirplast ) na ustrezno pripravljeno podlago, barva enaka obstoječi</t>
  </si>
  <si>
    <t>1.2.3.C3</t>
  </si>
  <si>
    <t xml:space="preserve">Izvedba fasade s toplotno izolacijo </t>
  </si>
  <si>
    <t>zahodna fasada kjer se rušijo objekti, denbelina TI: 14 cm</t>
  </si>
  <si>
    <t>1.2.3.C4</t>
  </si>
  <si>
    <t>Pregled, čiščenje, brušenje, barvanje in po potrebi zamenjava lesenih napuščev</t>
  </si>
  <si>
    <t>upoštevano: menjava lesa in barvanje</t>
  </si>
  <si>
    <t>1.2.3.D1</t>
  </si>
  <si>
    <t>Izdelava dvostranskega vezanega opaža pasovnih temeljev.</t>
  </si>
  <si>
    <t>vključno s temeljem stopnic</t>
  </si>
  <si>
    <t>1.2.3.D2</t>
  </si>
  <si>
    <t>Izdelava dvostranskega vezanega opaža sten, višine do 1,00 m, viden beton</t>
  </si>
  <si>
    <t>stene podesta in stopnice</t>
  </si>
  <si>
    <t>1.2.3.D3</t>
  </si>
  <si>
    <t>Izdelava opaža bočnih strani plošč, ne glede na višino.</t>
  </si>
  <si>
    <t>1.2.3.D4</t>
  </si>
  <si>
    <t>Izdelava opaža spodnje strani ravne plošče debeline 16 cm, s podpiranjem</t>
  </si>
  <si>
    <t>plošča podesta</t>
  </si>
  <si>
    <t>1.2.3.D5</t>
  </si>
  <si>
    <t>Izvedba fasadnega odra z urejenimi dostopi na oder</t>
  </si>
  <si>
    <t>1.2.3.D6</t>
  </si>
  <si>
    <t>Zaščita fasadnega odra z juto ipd.</t>
  </si>
  <si>
    <t>1.2.3.E1</t>
  </si>
  <si>
    <t>1.2.3.E2</t>
  </si>
  <si>
    <t>1.2.3.E3</t>
  </si>
  <si>
    <t>Betonsko jeklo S 500A - mreže z dobavo, prikrojevanjem, polaganjem in vezanjem.</t>
  </si>
  <si>
    <t>1.2.3.F1</t>
  </si>
  <si>
    <t>Dobava in vgraditev ojačanega betona C 25/30,  v pasovne temelje in temelje stopnic, povprečni presek do 0,30 m3/m2.</t>
  </si>
  <si>
    <t>beton: C25/30, XC4,XD2,XF2,PV-II temelj in stena podesta</t>
  </si>
  <si>
    <t>1.2.3.F2</t>
  </si>
  <si>
    <t xml:space="preserve">Dobava in vgraditev ojačenega cementnega betona C35/45 v ploščo podesta in stopnice                              </t>
  </si>
  <si>
    <t>beton: C35/45, XC4,XD3,XF4,PV-II plošča podesta in stopnice</t>
  </si>
  <si>
    <t>1.2.3.G1</t>
  </si>
  <si>
    <t>1.2.3.G2</t>
  </si>
  <si>
    <t>1.2.3.G3</t>
  </si>
  <si>
    <t>1.2.3.G4</t>
  </si>
  <si>
    <t>1.2.3.G5</t>
  </si>
  <si>
    <t>1.2.3.G6</t>
  </si>
  <si>
    <t>1.2.3.G7</t>
  </si>
  <si>
    <t>Dobava in polaganje PVC cevi premera 50 mm za hišno kanalizacijo skupno z natičnimi objemkami in tesnili. Posteljica iz pustega betona in kompletno obbetoniranje cevi.</t>
  </si>
  <si>
    <t>1.2.3.G8</t>
  </si>
  <si>
    <t>Dobava in polaganje PVC cevi premera 125 mm za hišno kanalizacijo skupno z natičnimi objemkami in tesnili. Posteljica iz pustega betona in kompletno obbetoniranje cevi.</t>
  </si>
  <si>
    <t>1.2.3.G9</t>
  </si>
  <si>
    <t>Dobava in polaganje PVC cevi premera 160 mm  za hišno kanalizacijo skupno z natičnimi objemkami in tesnili. Posteljica iz pustega betona in kompletno obbetoniranje cevi.</t>
  </si>
  <si>
    <t>1.2.3.G10</t>
  </si>
  <si>
    <t>Dobava in vgradnja LTŽ pokrova</t>
  </si>
  <si>
    <t>menjava pokrovov obstoječih peskolovov</t>
  </si>
  <si>
    <t>1.2.3.G11</t>
  </si>
  <si>
    <t>1.2.3.G12</t>
  </si>
  <si>
    <t>1.2.3.G13</t>
  </si>
  <si>
    <t>1.2.3.I1</t>
  </si>
  <si>
    <t>Dobava in vgradnja kotnika iz vroče cinkane pločevine, debeline 0,7 mm, dimenzije 110x80 mm z navarjenimi sidri, za zaščito roba vidnega betona na zunanjem podestu.</t>
  </si>
  <si>
    <t>L kotnik potopljen (v nivoju betona)</t>
  </si>
  <si>
    <t>1.2.3.I2</t>
  </si>
  <si>
    <t>Dobava in vgradnja ograje iz vročecinkanih cevi, 
Q40x3 mm, h=110cm, 
RAL 7043</t>
  </si>
  <si>
    <t>Na novem podestu</t>
  </si>
  <si>
    <t>1.2.3.J1</t>
  </si>
  <si>
    <t>Dobava in vgradnja zunanjih enokrilna vrat v obstoječi vratni odprtini s steklenim krilom v alu okvirju.
Vratno krilo delno stekleno, iz varnostnega, prozornega stekla v alu profilu.
Vratno krilo in zasteklitev ima ustrezno toplotno karakteristiko: 
Uskupno = 1.15 W/m²K 
(skupna toplotna prehodnost: steklo in okvir) 
Alu, suhomontažni podboj, vogali zaokroženi, v naravni barvi lesa, enako kot okna, po izbranem vzorcu RAL.
Vrata imajo tipsko okovje, kovinsko kljuko in cilindrično, sistemsko ključavnico.
Vse barve in ostali elementi po izbranem vzorcu.</t>
  </si>
  <si>
    <t>ZV1 - zidarska mera: 110/230 cm 
svetla mera:     100/225 cm. Način odpiranja, glej tloris M 1:50
Zvočna izolativnost vrat skladno z veljavnimi predpisi. VSE MERE PREVERITI NA MESTU!</t>
  </si>
  <si>
    <t>1.2.3.J2</t>
  </si>
  <si>
    <t>Dobava in vgradnja zunanjih enokrilnih vrat v obstoječi vratni odprtini s steklenim krilom v alu okvirju.
Vratno krilo delno stekleno, iz varnostnega, prozornega stekla v alu profilu.
Vratno krilo in zasteklitev ima ustrezno toplotno karakteristiko: 
Uskupno = 1.15 W/m²K 
(skupna toplotna prehodnost: steklo in okvir) 
Alu, suhomontažni podboj, vogali zaokroženi, v naravni barvi lesa, enako kot okna, po izbranem vzorcu RAL.
Vrata imajo tipsko okovje, kovinsko kljuko in cilindrično, sistemsko ključavnico.
Vse barve in ostali elementi po izbranem vzorcu.</t>
  </si>
  <si>
    <t>ZV4- zidarska mera: 100/245 cm 
svetla mera:       90/225+15 cm. Način odpiranja, glej tloris M 1:50
Zvočna izolativnost vrat skladno z veljavnimi predpisi. VSE MERE PREVERITI NA MESTU!</t>
  </si>
  <si>
    <t>1.2.3.J3</t>
  </si>
  <si>
    <t>Dobava in vgradnja zasteklenega fasadnega elementa v obstoječi odprtini: dvodelno okno iz sistemskih PVC profilov s prekinjenim toplotnim mostom, v naravni rjavi barvi po izbranem vzorcu.
Novo okno je sestavljeno iz dveh kril, ki se odpirata kombinirano, na ventus in klasično. 
Zasteklitev je izvedena z dvoslojnim izolacijskim steklom: Uskupno = 1.3 W/m²K, 
(skupna toplotna prehodnost: steklo in okvir)
Notranje alu žaluzije, montirane v okenski okvir, 
(širina lamel 25 mm),
v svetlo sivi barvi po izbranem vzorcu RAL 9006
Zunanja polica: alu pločevina z odkapom v svetlo sivi barvi enako kot obstoječe,
po izbranem vzorcu RAL 9006
Notranja polica: sistemska PVC polica v beli barvi, po izbranem vzorcu RAL 9003</t>
  </si>
  <si>
    <t>O1: zidarska mera: 130/150cm
parapet: 80 cm. Širina vseh okenskih okvirjev oziroma zunanjih odprtin morajo omogočati vgradnjo po RAL-u. 
VSE MERE PREVERITI NA MESTU!</t>
  </si>
  <si>
    <t>1.2.3.J4</t>
  </si>
  <si>
    <t>Dobava in vgradnja zasteklenega fasadnega elementa v obstoječi odprtini: enodelno okno iz sistemskih PVC profilov s prekinjenim toplotnim mostom, v naravni rjavi barvi po izbranem vzorcu.
Novo okno je sestavljeno iz enega krila, ki se odpirata kombinirano, na ventus in klasično. 
Zasteklitev je izvedena z dvoslojnim izolacijskim steklom: Uskupno = 1.3 W/m²K, 
(skupna toplotna prehodnost: steklo in okvir)
Notranje alu žaluzije, montirane v okenski okvir, 
(širina lamel 25 mm),
v svetlo sivi barvi po izbranem vzorcu RAL 9006
Zunanja polica: alu pločevina z odkapom v svetlo sivi barvi enako kot obstoječe,
po izbranem vzorcu RAL 9006
Notranja polica: sistemska PVC polica v beli barvi, po izbranem vzorcu RAL 9003
Vse barve in ostali elementi po izbranem vzorcu.</t>
  </si>
  <si>
    <t>O2: zidarska mera: 80/100cm
parapet: 140 cm. Širina vseh okenskih okvirjev oziroma zunanjih odprtin morajo omogočati vgradnjo po RAL-u. 
VSE MERE PREVERITI NA MESTU!</t>
  </si>
  <si>
    <t>1.2.3.J5</t>
  </si>
  <si>
    <t>O3: zidarska mera: 100/150cm
parapet: 90 cm. Širina vseh okenskih okvirjev oziroma zunanjih odprtin morajo omogočati vgradnjo po RAL-u. 
VSE MERE PREVERITI NA MESTU!</t>
  </si>
  <si>
    <t>1.2.3.K1</t>
  </si>
  <si>
    <t xml:space="preserve">Dobava in vgradnja zunanjih dvokrilnih, drsnih skladiščnih vrat, ročno odpiranje v obstoječi fasadni odprtini z lesenim krilom v kovinskem okvirju.
Vratno krilo je leseno v kovinskem okvirju. Vrata imajo vse sestavne dele po navodilu dobaviltelja, drsnih skladiščnih vrat, tipsko okovje, ključavnico in kovinska vodila .
Vse barve in ostali elementi po izbranem vzorcu.
</t>
  </si>
  <si>
    <t xml:space="preserve">ZV2: zidarska mera: 300/245 cm 
svetla mera:     300/245 cm                      </t>
  </si>
  <si>
    <t>1.2.3.K2</t>
  </si>
  <si>
    <t>Dobava in vgradnja zunanjih dvokrilnih, drsnih skladiščnih vra, ročno odpiranje v obstoječi fasadni odprtini z lesenim krilom v kovinskem okvirju.
Vratno krilo je leseno v kovinskem okvirju. Vrata imajo vse sestavne dele po navodilu dobaviltelja, drsnih skladiščnih vrat, tipsko okovje, ključavnico in kovinska vodila .
Vse barve in ostali elementi po izbranem vzorcu.</t>
  </si>
  <si>
    <t>ZV3: zidarska mera: 200/245 cm 
svetla mera:     200/245 cm</t>
  </si>
  <si>
    <t>1.2.3.K3</t>
  </si>
  <si>
    <t>Dobava in vgradnja enokrilnih, notranjih vrata z lesenim, polnim krilom v obstoječi opečni steni.
Vratno krilo je obdelano s HPL gladkimi ploščami kot npr. "Funder Max, Melamin", z ABS robnimi nalimki, svetlo sive barve. 
Kovinski, plohasti, suhomontažni podboj, za debelino zidu, vogali zaokroženi. 
Podboj je pleskan, svetlo siva barva, po izbranem vzorcu RAL 9006.
Vrata imajo tipsko okovje, tipsko kljuko in cilindrično ključavnico. 
Vrata morajo biti izvedena brez ostrih robov in zvočno izolativna, minimalno 34 dB. 
Vse barve in ostali elementi po izbranem vzorcu.</t>
  </si>
  <si>
    <t xml:space="preserve">V1: zidarska mera:  100/205 cm
svetla mera:       90/200 cm                       Način odpiranja (levo ali desno), glej tloris M 1:50
Zvočna izolativnost vrat skladno z veljavnimi predpisi.
VSE MERE PREVERITI NA MESTU! </t>
  </si>
  <si>
    <t>1.2.3.K4</t>
  </si>
  <si>
    <t>Dobava in vgradnja enokrilnih, notranjih vrata z lesenim, polnim krilom in s fiksno nadsvetlobo v montažni mavčnokartonski steni.
Vratno krilo je obdelano s HPL gladkimi ploščami kot npr. "Funder Max, Melamin", z ABS robnimi nalimki, svetlo sive barve. Nad vrati je fiksna nadsvetloba  z ustrezno zvočno izolativnostjo. Višino nadsvetlobe prilagoditi višini spuščenega stropa (cca 65 cm).Kovinski, plohasti, suhomontažni podboj, za debelino zidu, vogali zaokroženi. 
Podboj je pleskan, svetlo siva barva, po izbranem vzorcu RAL 9006. Vrata imajo tipsko okovje, tipsko kljuko in cilindrično ključavnico. Vrata morajo biti izvedena brez ostrih robov in zvočno izolativna, minimalno 34 dB. Vrata v sanitarije imajo vgrajeno kovinsko, prezračevalno rešetko, dim.: 425x125 mm, skladno z načrtom strojnih inštalacij.
Vse barve in ostali elementi po izbranem vzorcu.</t>
  </si>
  <si>
    <t xml:space="preserve">V2: zidarska mera:  90/280 cm
svetla mera:      80/210+N(65) cm
                                           Način odpiranja (levo ali desno), glej tloris M 1:50
Zvočna izolativnost vrat skladno z veljavnimi predpisi.
VSE MERE PREVERITI NA MESTU! </t>
  </si>
  <si>
    <t>1.2.3.L1</t>
  </si>
  <si>
    <t>1.2.3.L2</t>
  </si>
  <si>
    <t>1.2.3.L3</t>
  </si>
  <si>
    <t>1.2.3.M1</t>
  </si>
  <si>
    <t>1.2.3.M2</t>
  </si>
  <si>
    <t>1.2.3.N1</t>
  </si>
  <si>
    <t>1.2.3.O1</t>
  </si>
  <si>
    <t xml:space="preserve">Talna obloga iz PVC - sintetična talna obloga, lepljena na betonsko podlago s predhodno izravnavo bet. podlage z izravnalno maso (brušenje, predpremaz, izravnalna masa, brušenje izravnalne mase). </t>
  </si>
  <si>
    <t>1.2.3.O2</t>
  </si>
  <si>
    <t>Zaključek med tlakom in steno s tipsko zaokrožnico min. radia 2,5 cm, pasom PVC talne obloge in zaključnim tesnilnim trakom, lepljeno na podlago s predhodno pripravo podlage. Višina zaključka na steni je min. 10 cm.</t>
  </si>
  <si>
    <t>1.2.3.P1</t>
  </si>
  <si>
    <t>Dobava in montaža visečih polkrožnih žlebov iz pločevine, z zunanjimi nosilnimi kljukami.</t>
  </si>
  <si>
    <t>- barvna pločevina deb. 0,60 mm, r.š. 33 cm</t>
  </si>
  <si>
    <t>1.2.3.P2</t>
  </si>
  <si>
    <t>Dobava in montaža vertikalne odtočne cevi iz  barvne pločevine, vključno z objemkami in konzolami za pritrditev na zid</t>
  </si>
  <si>
    <t>Ø 100 mm</t>
  </si>
  <si>
    <t>1.2.3.R1</t>
  </si>
  <si>
    <t>2_1</t>
  </si>
  <si>
    <t>2.1</t>
  </si>
  <si>
    <t>NAČRT NADHODA V KM 519+087.740</t>
  </si>
  <si>
    <t>2.1.A</t>
  </si>
  <si>
    <t>2.1.B</t>
  </si>
  <si>
    <t>GRADBENA DELA</t>
  </si>
  <si>
    <t>2.1.C</t>
  </si>
  <si>
    <t>OBRTNIŠKA DELA</t>
  </si>
  <si>
    <t>2.1.A1</t>
  </si>
  <si>
    <t>Postavitev in zavarovanje profilov za zakoličbo objekta s površino nad 100 m2</t>
  </si>
  <si>
    <t>2.1.A2</t>
  </si>
  <si>
    <t>Določitev in preverjanje položajev, višin in smeri pri gradnji objekta s površino 200 do 500 m2</t>
  </si>
  <si>
    <t>2,1.A3</t>
  </si>
  <si>
    <t>Črpanje vode za zavarovanje gradbene jame, od 6 do 15 l/s</t>
  </si>
  <si>
    <t>Ocena</t>
  </si>
  <si>
    <t>2.1.A4</t>
  </si>
  <si>
    <t>Priprava in organizacija gradbišča z vsemi objekti, instalacijami in orodji, odstranitvijo humusa, zagotovitvijo varnostnih in higiensko tehničnih pogojev in predpisanimi oznakami gradbišča</t>
  </si>
  <si>
    <t>2.1.A5</t>
  </si>
  <si>
    <t>2.1.B.1</t>
  </si>
  <si>
    <t>Zemeljska dela</t>
  </si>
  <si>
    <t>Pri izvedbi upoštevati elaborat  o geološko - geotehničnem poročilu terena</t>
  </si>
  <si>
    <t>2.1.B.1.1.</t>
  </si>
  <si>
    <t>Izkop za gradbene jame za objekte vezljive zemljine 3. kategorije - strojno. Vključno z odvozom zemljine v stalno deponijo</t>
  </si>
  <si>
    <t>2.1.B.1.2.</t>
  </si>
  <si>
    <t>Planiranje dna izkopa z utrditvijo pod podložnim betonom</t>
  </si>
  <si>
    <t>2.1.B.1.3.</t>
  </si>
  <si>
    <t>Utrditev pete nasipa s kamnitimi bloki velikosti 0,5 do 1,5 m. Položeni na terasasto izveden pusti beton in medsebojno dobro zaklinjeni</t>
  </si>
  <si>
    <t>2.1.B.1.4.</t>
  </si>
  <si>
    <t>Izdelava blazine pod temeljem objekta iz drobljenca v debelini 50 cm in 80 cm.</t>
  </si>
  <si>
    <t>Kamniti material nosilnosti Evd = 40 Mpa</t>
  </si>
  <si>
    <t>2.1.B.1.5.</t>
  </si>
  <si>
    <t>Zasip z zrnato kamnino - 3. kat. - strojno</t>
  </si>
  <si>
    <t>Zasip temeljev in v notranjosti objekta</t>
  </si>
  <si>
    <t>2.1.B.2</t>
  </si>
  <si>
    <t>Tesarska dela</t>
  </si>
  <si>
    <r>
      <t>Opaži konstrukcij morajo biti izvedeni za vodotesni beton</t>
    </r>
    <r>
      <rPr>
        <b/>
        <sz val="10"/>
        <rFont val="Arial CE"/>
        <family val="2"/>
        <charset val="238"/>
      </rPr>
      <t xml:space="preserve"> </t>
    </r>
    <r>
      <rPr>
        <sz val="10"/>
        <rFont val="Arial CE"/>
        <family val="2"/>
        <charset val="238"/>
      </rPr>
      <t xml:space="preserve">(glej tudi tehnično poročilo). Razred obdelave vidnih opaženih betonskih površin morajo biti razreda VB3, v skladu s SIST EN 13670 </t>
    </r>
  </si>
  <si>
    <t>2..B.2.1.</t>
  </si>
  <si>
    <t>Izdelava dvostranskega vezanega opaža za raven temelj</t>
  </si>
  <si>
    <t>2.1.B.2.2.</t>
  </si>
  <si>
    <t>Izdelava podprtega opaža talne plošče</t>
  </si>
  <si>
    <t>2.1.B.2.3.</t>
  </si>
  <si>
    <t>Nastavki temeljev jeklenega stopnišča, opaž zidov v kleti, pod stopniščem, ELO in SVTK jašek in parapetni zid</t>
  </si>
  <si>
    <t>2.1.B.2.4.</t>
  </si>
  <si>
    <t>Izdelava dvostranskega vezanega opaža za raven zid, visok 2,1 do 4 m</t>
  </si>
  <si>
    <t>2.1.B.2.5.</t>
  </si>
  <si>
    <t>Izdelava dvostranskega vezanega opaža za raven zid, visok 4,1 do 8 m</t>
  </si>
  <si>
    <t>2.1.B.2.6.</t>
  </si>
  <si>
    <t>Izdelava dvostranskega vezanega opaža za raven zid, visok 10 do 12 m</t>
  </si>
  <si>
    <t>Opaž zidov dvigalnega jaška in nosilne stene AB stopnišča</t>
  </si>
  <si>
    <t>2.1.B.2.7.</t>
  </si>
  <si>
    <t>Izdelava vezanega opaža za pravokoten steber, visok do 4 m</t>
  </si>
  <si>
    <t>2.1.B.2.8.</t>
  </si>
  <si>
    <t>Izdelava podprtega opaža za raven nosilec s podporo, visoko 2,1 do 4 m</t>
  </si>
  <si>
    <t>2.1.B.2.9.</t>
  </si>
  <si>
    <t>Izdelava opaža za medetažno ploščo in stopniščni podest s podporo, visoko 1,4 do 3 m</t>
  </si>
  <si>
    <t>2.1.B.2.10.</t>
  </si>
  <si>
    <t>Izdelava opaža za ravno ploščo s podporo, visoko 5,6 do 11,9 m</t>
  </si>
  <si>
    <t>2.1.B.2.11.</t>
  </si>
  <si>
    <t>Izdelava podprtega opaža za bočne stranice ravnih plošč</t>
  </si>
  <si>
    <t>2.1.B.2.12.</t>
  </si>
  <si>
    <t>Izdelava poševnega opaža za stopniščne rame s podpiranjem</t>
  </si>
  <si>
    <t>2.1.B.2.13.</t>
  </si>
  <si>
    <t>Izdelava opaža za čelne ploskve stopnic</t>
  </si>
  <si>
    <t>2.1.B.3</t>
  </si>
  <si>
    <t>Železokrivska dela</t>
  </si>
  <si>
    <t>2.1.B.3.1.</t>
  </si>
  <si>
    <t>Dobava in postavitev rebrastih žic iz visokovrednega naravno trdega jekla B 500 B s premerom do 12 mm, za srednje zahtevno ojačitev</t>
  </si>
  <si>
    <t>2.1.B.3.2.</t>
  </si>
  <si>
    <t>Dobava in postavitev rebrastih palic iz visokovrednega naravno trdega jekla B 500 B s premerom 14 mm in večjim, za srednje zahtevno ojačitev</t>
  </si>
  <si>
    <t>2.1.B.3.3.</t>
  </si>
  <si>
    <t>Dobava in postavitev mreže iz vlečene jeklene žice B 500 B s premerom 4 do 12 mm</t>
  </si>
  <si>
    <t>2.1.B.4</t>
  </si>
  <si>
    <t>Betonska dela</t>
  </si>
  <si>
    <t>Armirano betonska konstrukcija nadhoda mora biti izvedena vodotesno - sistem "bele kadi". Glej tudi tehnično poročilo projektanta.</t>
  </si>
  <si>
    <t>2.1.B.4.1.</t>
  </si>
  <si>
    <r>
      <t>Dobava in vgraditev podložnega betona C12/15 v prerez do 0,15 m</t>
    </r>
    <r>
      <rPr>
        <vertAlign val="superscript"/>
        <sz val="10"/>
        <rFont val="Arial"/>
        <family val="2"/>
        <charset val="238"/>
      </rPr>
      <t>3</t>
    </r>
    <r>
      <rPr>
        <sz val="10"/>
        <rFont val="Arial"/>
        <family val="2"/>
        <charset val="238"/>
      </rPr>
      <t>/m</t>
    </r>
    <r>
      <rPr>
        <vertAlign val="superscript"/>
        <sz val="10"/>
        <rFont val="Arial"/>
        <family val="2"/>
        <charset val="238"/>
      </rPr>
      <t>2</t>
    </r>
  </si>
  <si>
    <t>2.1.B.4.2.</t>
  </si>
  <si>
    <t>Dobava in vgraditev armiranega betona C30/37 v pasovne temelje in temeljne plošče</t>
  </si>
  <si>
    <t>XC2, vodotesni beton PV-II</t>
  </si>
  <si>
    <t>2.1.B.4.3.</t>
  </si>
  <si>
    <t>Dobava in vgraditev armiranega betona C30/37 v stene debeline do 20 cm</t>
  </si>
  <si>
    <t>XC4, vodotesni beton PV-II</t>
  </si>
  <si>
    <t>2.1.B.4.4.</t>
  </si>
  <si>
    <t>Dobava in vgraditev armiranega betona C30/37 v stene debeline 30 cm</t>
  </si>
  <si>
    <t>2.1.B.4.5.</t>
  </si>
  <si>
    <t>Dobava in vgraditev armiranega betona C30/37 v stene debeline 50 do 55 cm</t>
  </si>
  <si>
    <t>2.1.B.4.6.</t>
  </si>
  <si>
    <t>Dobava in vgraditev armiranega betona C30/37 v medetažne in strešne plošče</t>
  </si>
  <si>
    <t xml:space="preserve">XC4, vodotesni beton PV-II </t>
  </si>
  <si>
    <t>2.1.B.4.7.</t>
  </si>
  <si>
    <t>Dobava in vgraditev armiranega betona C30/37 v vmesne podeste in stopnišče</t>
  </si>
  <si>
    <t>2.1.B.4.8.</t>
  </si>
  <si>
    <t>Dobava in vgraditev armiranega betona C30/37 v stebre pravokotnega prereza</t>
  </si>
  <si>
    <t>2.1.B.4.9.</t>
  </si>
  <si>
    <t>Dobava in vgraditev armiranega betona C30/37 v horizontalne nosilce</t>
  </si>
  <si>
    <t>2.1.B.4.10.</t>
  </si>
  <si>
    <t>Dobava in vgraditev armiranega betona C30/37 v pohodno sovprežno ploščo jeklenega nadhoda</t>
  </si>
  <si>
    <t xml:space="preserve">XC4, vodotesni beton PV-II, dodatek proti krčenju in predpisana mokra nega vgrajenega betona </t>
  </si>
  <si>
    <t>2.1.B.5</t>
  </si>
  <si>
    <t>Zaščitna dela</t>
  </si>
  <si>
    <t>2.1.B.5.1.</t>
  </si>
  <si>
    <t>Izdelava delovnega stika z nabrekajočim trakom, brez izolacijskih trakov</t>
  </si>
  <si>
    <t>2.1.C.1</t>
  </si>
  <si>
    <t>Krovsko-kleparska dela</t>
  </si>
  <si>
    <t>2.1.C.1.1.</t>
  </si>
  <si>
    <t>Izvedba podlage iz vodoodpornih OSB plošč deb. 25 mm s potrebno podkonstrukcijo, naklon strešine 1%, vijačeno na nosilno jekleno ogrodje strehe. Podkonstrukcija je iz smrekovega lesa, zaščitena s protiglivičnim premazom.</t>
  </si>
  <si>
    <t>Na jeklenem delu nadhoda in jeklenem stopnišču</t>
  </si>
  <si>
    <t>2.1.C.1.2.</t>
  </si>
  <si>
    <t>Izvedba podloge iz vodoodpornih OSB3 plošč deb. 25 mm za vertikalni strešni venec višine 45 cm s potrebno podkonstrukcijo, vijačeno na nosilno jekleno ogrodje strehe. Podkonstrukcija je iz smrekovega lesa, zaščitena s protiglivičnim premazom.</t>
  </si>
  <si>
    <t>Na strešini jeklenega stopnišča</t>
  </si>
  <si>
    <t>2.1.C.1.3.</t>
  </si>
  <si>
    <t>2.1.C.1.4.</t>
  </si>
  <si>
    <t>Pokritje strešine na pripravljeno leseno podlago v naklonu ca 1,5 % (sestav od zgoraj), lepljeno: Sikaplan - 15 G, deb. 1,5 mm (UV stabiliziran), SIST EN 13956; podložna plast - termično obdelana polipropilenska tkanina (300 g/m2)</t>
  </si>
  <si>
    <t>Vključno zaključki na strešni atiki, r.š. cca 10 cm</t>
  </si>
  <si>
    <t>2.1.C.1.5.</t>
  </si>
  <si>
    <t>Izvedba spuščenega stropa s podkonstrukcijo nadstrešnice nad stopniščem. Alu spuščen strop - kompozitne fasadne plošče d = 4 mm, š = 150 cm, razred odzivnosti na ogenj A2, npr. PLOŠČE ALUCOBOND, barva št. 501 smoke silver metalic. Plošče so s kovicami pritrjene na sistemsko podkonstrukcijo - kot npr. sistem EuroFox Hilti MacFOX MLA-100. Paneli so izvedeni delno demontažno za servisni dostop. Izvedba in pritrditev po detajlih proizvajalca.</t>
  </si>
  <si>
    <t>2.1.C.1.6.</t>
  </si>
  <si>
    <t>Čelna obloga vertikalnega strešnega venca višine 45 cm. Alu maska atike - kompozitne fasadne plošče d = 4 mm, l = 300 cm, razred odzivnosti na ogenj A2, npr. PLOŠČE ALUCOBOND, barva št. 501 smoke silver metalic. Plošče so s kovicami pritrjene na sistemsko podkonstrukcijo - kot npr. sistem EuroFox Hilti MacFOX MLA-100. Zgornji in spodnji zaključek po detajlu proizvajalca. Izvedba po detajlih projektanta in proizvajalca.</t>
  </si>
  <si>
    <t>2.1.C.1.7.</t>
  </si>
  <si>
    <t>Izdelava in montaža obrobe atike iz Al pločevine d= 0,7 mm, r, š. cca 40 cm, prašno barvana RAL 9007. Izvedba po detajlih projektanta in proizvajalca.</t>
  </si>
  <si>
    <t>Na strešini jeklenega dela nadhoda</t>
  </si>
  <si>
    <t>2.1.C.1.8.</t>
  </si>
  <si>
    <t>Izdelava in montaža strešne žlote iz Al pločevine d= 0,7 mm, r, š. cca 40 cm, prašno barvana RAL 9007. Izvedba po detajlih projektanta in proizvajalca.</t>
  </si>
  <si>
    <t>2.1.C.1.9.</t>
  </si>
  <si>
    <t>2.1.C.2</t>
  </si>
  <si>
    <t>Ključavničarska dela in dela v jeklu</t>
  </si>
  <si>
    <t>2.1.C.2.1.</t>
  </si>
  <si>
    <r>
      <t xml:space="preserve">Izdelava, dobava in montaža ročaja za pešce na obeh straneh stopnišča iz dveh cevi iz nerjavečega (inox) jekla </t>
    </r>
    <r>
      <rPr>
        <sz val="10"/>
        <rFont val="Arial"/>
        <family val="2"/>
        <charset val="238"/>
      </rPr>
      <t>Ø</t>
    </r>
    <r>
      <rPr>
        <sz val="10"/>
        <rFont val="Arial CE"/>
        <charset val="238"/>
      </rPr>
      <t xml:space="preserve"> 44 </t>
    </r>
    <r>
      <rPr>
        <sz val="10"/>
        <rFont val="Arial Narrow"/>
        <family val="2"/>
        <charset val="238"/>
      </rPr>
      <t>mm v višinskem razmaku 20 cm, pritrjen na stebričke.</t>
    </r>
    <r>
      <rPr>
        <sz val="10"/>
        <rFont val="Arial CE"/>
        <charset val="238"/>
      </rPr>
      <t xml:space="preserve"> </t>
    </r>
    <r>
      <rPr>
        <sz val="10"/>
        <rFont val="Arial Narrow"/>
        <family val="2"/>
        <charset val="238"/>
      </rPr>
      <t>Površina obdelana v nesvetleči izvedbi.</t>
    </r>
    <r>
      <rPr>
        <sz val="10"/>
        <rFont val="Arial CE"/>
        <charset val="238"/>
      </rPr>
      <t xml:space="preserve"> </t>
    </r>
    <r>
      <rPr>
        <sz val="10"/>
        <rFont val="Arial Narrow"/>
        <family val="2"/>
        <charset val="238"/>
      </rPr>
      <t>Izvedba po detajlu projektanta!</t>
    </r>
  </si>
  <si>
    <t>2.1.C.2.2.</t>
  </si>
  <si>
    <t>Izdelava, dobava in montaža žične mreže iz vrvi iz pocinkanega jekla, debeline 2 mm v okvirju iz kvadratnih cevi 30/30/3 mm. Okenca glede na načrt arhitekture. Okvirji so bočno pritrjeni na stebričke dvojnega ročaja za pešce. Pritrditev in tip po navodilih proizvajalca.</t>
  </si>
  <si>
    <t>2.1.C.2.3.</t>
  </si>
  <si>
    <t>Dobava in montaža trapezne pločevine deb. 1 mm, kot opaž za pohodno ploščo jeklenega dela nadhoda.</t>
  </si>
  <si>
    <t>npr. Hi bond 55.750 ali enakovredno</t>
  </si>
  <si>
    <t>2.1.C.2.4.</t>
  </si>
  <si>
    <t>Dobava in montaža jeklene pločevine dim. 100x120x6 mm in 255x120x6 mm, po obodu AB plošče na jeklenem nadhodu, z ojačitvenimi rebri na mestu previsa.</t>
  </si>
  <si>
    <t>2.1.C.2.5.</t>
  </si>
  <si>
    <r>
      <t xml:space="preserve">Dobava in montaža varjenih čepov z glavo </t>
    </r>
    <r>
      <rPr>
        <sz val="10"/>
        <rFont val="Calibri"/>
        <family val="2"/>
        <charset val="238"/>
      </rPr>
      <t>Ø</t>
    </r>
    <r>
      <rPr>
        <sz val="10"/>
        <rFont val="Arial Narrow"/>
        <family val="2"/>
        <charset val="238"/>
      </rPr>
      <t>16 mm, na prečnih nosilcih (HEA 160 in HEB 180) in vzdolžnih nosilcih (HEB 180)</t>
    </r>
  </si>
  <si>
    <t>Kvaliteta S 355, tip npr. Nelson</t>
  </si>
  <si>
    <t>2.1.C.2.6.</t>
  </si>
  <si>
    <t>Izdelava, dobava in montaža jeklene podkonstrukcije za fasadne panele iz škatlastih profilov SHS 60x60x3,6 mm in pločevine debeline 6 mm. Vse je predhodno pocinkano in prašno barvano s kovinsko sivo barvo RAL 9007. Izvedba po detajlu in kontroli mer na objektu!</t>
  </si>
  <si>
    <t>Pod jeklenim stopniščem</t>
  </si>
  <si>
    <t>2.1.C.2.7.</t>
  </si>
  <si>
    <t>Izdelava, dobava in montaža podkonstrukcije iz jeklenih profilov, za pritrditev signalne naprave na spodnji pas jeklenega nadhoda. Vse je predhodno pocinkano in prašno barvano s kovinsko sivo barvo RAL 9007. Izvedba po detajlu in kontroli mer na objektu!</t>
  </si>
  <si>
    <t>2.1.C.2.8.</t>
  </si>
  <si>
    <t>Izdelava, dobava in montaža jeklene konstrukcije nadhoda, sestavljene iz jeklenih nosilcev s povezavami in sidrnimi deli, z zavetrovanjem. Izvedbeni razred EXC 3. Izdelava iz HEA in SHS profilov ter drugih manjših delov. Montaža elementov v celoto se izvaja na terenu in nato namesti z avtodvigalom na AB podporno konstrukcijo. Vse delovne odre in eventuelne lovilne odre postavi izvajalec montažnih del in jih mora vračunati v enotne cene. Jeklena nosilna konstrukcija, z varjenjem in vijačenjem; dimenzije in kvaliteta materiala po standardih kot je predvideno v projektu in statičnem izračunu. Komplet s potrebnim pritrdilnim materialom.  Material in izvedba po PZI detajlnih načrtih. Protikorozijska zaščita: površine se s peskanjem očistijo do stopnje Sa 2 1/2, odpraševanje, razmastitev, temeljni epoxi premaz (min. deb. 75 µm), vmesni epoxi premaz  (min. deb. 75 µm) krovni epoksi premaz s pigmentom - odporen na UV žarke (min. deb. 100 µm) -  v sivi barvi RAL 9007.</t>
  </si>
  <si>
    <t xml:space="preserve">Kvaliteta jekla 275 J2. Način protikorozijske zaščite pripravi izvajalec te zaščite ob upoštevanju navodil proizvajalca premazov, potrdi pa projektant in strokovni nadzor.                    </t>
  </si>
  <si>
    <t>2.1.C.2.9.</t>
  </si>
  <si>
    <t>Izdelava, dobava in montaža jeklene konstrukcije stopnišča, sestavljene iz jeklenih nosilcev s povezavami in sidrnimi deli, z zavetrovanjem. Izvedbeni razred EXC 2. Izdelava iz UPE, HEA in SHS profilov ter drugih manjših delov. Vse delovne odre in eventuelne lovilne odre postavi izvajalec montažnih del in jih mora vračunati v enotne cene. Jeklena nosilna konstrukcija, z varjenjem in vijačenjem; dimenzije in kvaliteta materiala po standardih kot je predvideno v projektu in statičnem izračunu. Komplet s potrebnim pritrdilnim materialom.  Material in izvedba po PZI detajlnih načrtih. Protikorozijska zaščita je enaka kot pri jeklenem nadhodu.</t>
  </si>
  <si>
    <t xml:space="preserve">Kvaliteta jekla 235 J0. Način protikorozijske zaščite pripravi izvajalec te zaščite ob upoštevanju navodil proizvajalca premazov, potrdi pa projektant in strokovni nadzor.                    </t>
  </si>
  <si>
    <t>2.1.C.2.10.</t>
  </si>
  <si>
    <t>Izdelava, dobava in montaža solzaste pločevine iz nerjavnega jekla (material 1.4301) deb. 5/6 mm, za vmesne podeste z ojačitvenimi rebri in prečnimi profili kot nastopna površina stopnice preoblikovane v C profil dimenzij 300x50x30 mm.</t>
  </si>
  <si>
    <t xml:space="preserve">Stopnice in vmesni podesti jeklenega stopnišča </t>
  </si>
  <si>
    <t>2.1.C.2.11.</t>
  </si>
  <si>
    <t>Dobava in vgraditev merilnih čepov, vključno  z navezavo na veljavno nivelmansko mrežo.</t>
  </si>
  <si>
    <t>2.1.C.2.12.</t>
  </si>
  <si>
    <t>Dobava in vgraditev kovinske plošče z vpisanim nazivom izvajalca in letom izgradnje objekta.</t>
  </si>
  <si>
    <t>2.1.C.3</t>
  </si>
  <si>
    <t>Tlakarska dela</t>
  </si>
  <si>
    <t>2.1.C.3.1.</t>
  </si>
  <si>
    <t>Dobava in vgraditev hidroizolacije s protizdrsno maso debeline 1 cm (npr. DECSEAL) za pohodno površino jeklenega dela nadhoda.</t>
  </si>
  <si>
    <t>2_2</t>
  </si>
  <si>
    <t>2.2</t>
  </si>
  <si>
    <t>2/2 KONSTRUKCIJE NADSTREŠNIC</t>
  </si>
  <si>
    <t>2.2.1</t>
  </si>
  <si>
    <t>KONSTRUKCIJE NADSTREŠNIC</t>
  </si>
  <si>
    <t>2.2.1.A</t>
  </si>
  <si>
    <t>PRED DELA</t>
  </si>
  <si>
    <t>2.2.1.B</t>
  </si>
  <si>
    <t>2.2.1.C</t>
  </si>
  <si>
    <t>GRADBENO OBRTNIŠKA DELA</t>
  </si>
  <si>
    <t>2.2.1.A1</t>
  </si>
  <si>
    <t>Postavitev in zavarovanje profilov za zakoličbo objekta s površino nad  100 m2</t>
  </si>
  <si>
    <t>2.2.1.A2</t>
  </si>
  <si>
    <t>Določitev in preverjanje položajev, višin in smeri pri gradnji objekta s površino nad 200m2 do 500m2</t>
  </si>
  <si>
    <t>2.2.1.A3</t>
  </si>
  <si>
    <t>Geodetska izmera natančne postavitve šablone jeklenih nastavkov stebrov.</t>
  </si>
  <si>
    <t>2.2.1.A4</t>
  </si>
  <si>
    <t>Organizacija gradbišča – postavitev začasnih objektov. Opomba:Priprava in organizacija gradbišča z vsemi objekti, instalacijami in orodji, zagotovitvijo varnostnih in higiensko tehničnih pogojev in predpisanimi oznakami gradbišča.</t>
  </si>
  <si>
    <t>2.2.1.A5</t>
  </si>
  <si>
    <t>Organizacija gradbišča – odstranitev začasnih objektov. Opomba:Odstranjevanje gradbišča z demontažo in odvozom gradbiščnih naprav in objektov in zagotovitvijo prvotnega stanja na uporabljenih površinah.</t>
  </si>
  <si>
    <t>2.2.1.B1</t>
  </si>
  <si>
    <t>Izkop vezljive zemljine/zrnate kamnine – 3. kategorije za temelje, kanalske rove, prepuste, jaške in drenaže, širine do 1,0 m in globine 1,1 do 2,0 m – strojno, planiranje dna ročno</t>
  </si>
  <si>
    <t>2.2.1.B2</t>
  </si>
  <si>
    <t>Ureditev planuma temeljnih tal zrnate kamnine – 3. kategorije
Opomba:  pod točkovnimi temelji</t>
  </si>
  <si>
    <t>2.2.1.B3</t>
  </si>
  <si>
    <t>Zasip z zrnato kamnino - 3. kategorije z dobavo iz kamnoloma, zasipni klin; nekoherenten material (GW) ustrezne zrnavosti izvesti s komprimacijo v slojih po 30 cm na min. 95% po MPP, Ev2 &gt; 60 Mpa (Evd &gt; 30 Mpa)</t>
  </si>
  <si>
    <t>2.2.1.C1</t>
  </si>
  <si>
    <t>Izdelava podprtega opaža za ravne temelje.
(skupaj z dobavo in vgradnjo trikotnih letvic)
Opomba: opaž za točkovne in povezovalne temelje nadstrešnice. Razred obdelave opaženih bet. Površin VB 0 po SIST EN 13670.</t>
  </si>
  <si>
    <t>2.2.1.C2</t>
  </si>
  <si>
    <t>Izdelava podprtega opaža za temeljne nastavke.
(skupaj z dobavo in vgradnjo trikotnih letvic)
Opomba: opaž za točkovne in povezovalne temelje nadstrešnice. Razred obdelave opaženih bet. Površin VB 0 po SIST EN 13670.</t>
  </si>
  <si>
    <t>2.2.1.C3</t>
  </si>
  <si>
    <t>Dobava in postavitev rebrastih žic iz visokovrednega naravno trdega jekla B 500 B s premerom do 12 mm, za srednje zahtevno ojačitev (ocena)</t>
  </si>
  <si>
    <t>2.2.1.C4</t>
  </si>
  <si>
    <t>Dobava in postavitev rebrastih palic iz visokovrednega naravno trdega jekla B 500 B s premerom 14 mm in večjim, za srednje zahtevno ojačitev (ocena)</t>
  </si>
  <si>
    <t>2.2.1.C5</t>
  </si>
  <si>
    <t>Dobava in vgraditev podložnega cementnega betona C12/15 v prerez do 0,15 m3/m2
Opomba: pod točkovnimi in povezovalnimi temelji nadstrešnice v debelini 10 cm</t>
  </si>
  <si>
    <t>2.2.1.C6</t>
  </si>
  <si>
    <t>Dobava in vgraditev ojačenega cementnega betona C30/37 v točkovne temelje ali temeljne blazine
Opomba: XC2, vodotesni beton PV-II, točkovni in povezovalni temelji ter temeljni nastavki nadstrešnice</t>
  </si>
  <si>
    <t>2.2.1.C7</t>
  </si>
  <si>
    <t>Dobava in vgraditev jeklene nosilen konstrukcije v vijačeni (kovičeni) izvedbi iz konstrukcijskega jekla S 355, Izdelava, dobava in montaža jeklene konstrukcije nadstrešnice. Osnovni material je kvalitete S355 J2. Vijačni material je kvalitete 8.8 in 10.9. Vsi zvari so polno nosilni. Za jekleno konstrukcijo se zahteva certifikat proizvodnje po SIST EN 1090. Elemente jeklene konstrukcije je potrebno zaščiti pred korozijo v skladu s standardom SIST EN ISO 12944, skupna debelina premazov protikorozijske zaščite znašati min 160 mic. V postavki so zajeti vsi vijaki, zvari in drug pritrdilni material. Konstrukcija dimenzij in oblik po statičnem računu in detajlih, v ceni na enoto zajeti tudi izdelavo delavniške dokumentacije (izdela jo izvajalec kovinske konstrukcije), komplet sidranje jeklene konstrukcije v nosilno konstrukcijo ter izvedbo pregleda jeklene konstrukcije in pisne potrditve s strani pooblaščenega inštituta, komplet z vsemi deli in vsem pritrdilnim materialom, izdelavo in dobavo napenjalcev ter napenjanje zavetrovanja; (ocena)</t>
  </si>
  <si>
    <t>Montaža šablon v temelje za vgradnjo jeklene konstrukcije, komplet z vsemi deli (postavitev, fiksiranje, niveliranje, podlivanje), obračun komplet;</t>
  </si>
  <si>
    <t>2_4</t>
  </si>
  <si>
    <t>2.4</t>
  </si>
  <si>
    <t>UREDITEV OGRAJ NA PREMOSTITVENIH OBJEKTIH POSTAJE ZAGORJE</t>
  </si>
  <si>
    <t>2.4.1</t>
  </si>
  <si>
    <t>2.4.1.A</t>
  </si>
  <si>
    <t>2.4.2</t>
  </si>
  <si>
    <t>AB PODVOZ V KM 518+680</t>
  </si>
  <si>
    <t>2.4.2.A</t>
  </si>
  <si>
    <t>2.4.2.B</t>
  </si>
  <si>
    <t xml:space="preserve">KLJUČAVNIČARSKA DELA </t>
  </si>
  <si>
    <t>2.4.2.A1</t>
  </si>
  <si>
    <t>Demontaža in odstranitev jeklene zaščitne ograje z vertikalnimi polnili</t>
  </si>
  <si>
    <t>odstranitev obstoječe ograje</t>
  </si>
  <si>
    <t>2.4.2.B1</t>
  </si>
  <si>
    <t>Dobava in montaža kovinske ograje za pešce iz pocinkanih jeklenih pravokotnih profilov, visoke 120 cm, vključno z sidrnimi vijaki 4x M16(nerjavni) in sidrno ploščo 200x200x20 mm</t>
  </si>
  <si>
    <r>
      <t>Kovinska ograja je vroče cinkana + barvana (RAL), stebrički ograje so vertikalni. Vsa dela z AK zaščito po sistemu vročega cinkanja morajo biti izvedena skladno s predpisi SIST EN ISO 1461, SIST EN ISO 14713, ETAG-01 in ISO 3506.Pločevine debelin od 3 do 6 mm se zaščitijo z vročim cinkanjem povprečne debeline85</t>
    </r>
    <r>
      <rPr>
        <sz val="10"/>
        <rFont val="Calibri"/>
        <family val="2"/>
        <charset val="238"/>
      </rPr>
      <t>µ</t>
    </r>
    <r>
      <rPr>
        <sz val="10"/>
        <rFont val="Arial Narrow"/>
        <family val="2"/>
        <charset val="238"/>
      </rPr>
      <t>m(pri tem sme znašati minimalna vrednost 65 µm</t>
    </r>
    <r>
      <rPr>
        <sz val="11.5"/>
        <rFont val="Arial Narrow"/>
        <family val="2"/>
        <charset val="238"/>
      </rPr>
      <t>.</t>
    </r>
    <r>
      <rPr>
        <sz val="10"/>
        <rFont val="Arial Narrow"/>
        <family val="2"/>
        <charset val="238"/>
      </rPr>
      <t xml:space="preserve"> Pritrdilni vijaki so skladno s ETAG-01 izdelani iz nerjavnega jekla. Vgraditi po detajlu načrta!</t>
    </r>
  </si>
  <si>
    <t>2.4.2.B2</t>
  </si>
  <si>
    <t>Dobava in vgradnja kotnika iz vroče cinkane pločevine, debeline 0,6 mm, dimenzije 100x50 mm, za zaščito pritrditve ograje</t>
  </si>
  <si>
    <t>2.4.3</t>
  </si>
  <si>
    <t>KAMNITI OBOKAN PREPUST V KM 518+850</t>
  </si>
  <si>
    <t>2.4.3.A</t>
  </si>
  <si>
    <t>2.4.3.B</t>
  </si>
  <si>
    <t>2.4.3.C</t>
  </si>
  <si>
    <t>2.4.3.D</t>
  </si>
  <si>
    <t>2.4.3.E</t>
  </si>
  <si>
    <t>TIRNIČNI PROVIZORIJ</t>
  </si>
  <si>
    <t>2.4.3.A1</t>
  </si>
  <si>
    <t>Demontaža in odstranitev jeklene zaščitne ograje z vertikalnimi polnili, vključno z obstoječim AB zidcem</t>
  </si>
  <si>
    <t>2.4.3.A2</t>
  </si>
  <si>
    <t>Porušitev in odstranitev prepusta iz ojačenega cementnega betona z razpetino 3 do 5 m</t>
  </si>
  <si>
    <t>delna rušitev objekta</t>
  </si>
  <si>
    <t>2.4.3.A3</t>
  </si>
  <si>
    <t>2.4.3.B1</t>
  </si>
  <si>
    <t>Dobava in vgraditev tamponskega materiala iz kamnoloma; vgrajevanje in utrjevanje do predpisane komprimacije</t>
  </si>
  <si>
    <t>zasip objekta</t>
  </si>
  <si>
    <t>2.4.3.C1</t>
  </si>
  <si>
    <t>Zidanje z lomljencem iz silikatnih kamninv cementni malti, na eno lice, prerez nad 0,50 m3/m2</t>
  </si>
  <si>
    <t>2.4.3.D1</t>
  </si>
  <si>
    <t xml:space="preserve">Dobava in vgraditev sider iz rebraste armature fi 20 mm, dolžine 0,5 m </t>
  </si>
  <si>
    <t>v novo zazidan izpust iz prepusta</t>
  </si>
  <si>
    <t>2.4.3.E1</t>
  </si>
  <si>
    <t>Kompletna izdelava tipskega tirničnega provizorija dolžine 12 m in ureditvijo (regulacijo) tira za vožnjo v času vgrajenega provizorija</t>
  </si>
  <si>
    <t>vgradnja, vzdrževanje in izgradnja  provizorija</t>
  </si>
  <si>
    <t>2.4.4</t>
  </si>
  <si>
    <t>KAMNITI LOČNI MOST V KM 518+875</t>
  </si>
  <si>
    <t>2.4.4.A</t>
  </si>
  <si>
    <t>2.4.4.B</t>
  </si>
  <si>
    <t>2.4.4.A1</t>
  </si>
  <si>
    <t>2.4.4.B1</t>
  </si>
  <si>
    <t>Dobava in montaža kovinske ograje za pešce iz pocinkanih jeklenih pravokotnih profilov s hodnikom in nosilci za PE cevi</t>
  </si>
  <si>
    <t>Izvesti po detajlu projekta: IZN_3710/Z_2/4, risba 3</t>
  </si>
  <si>
    <t>2.4.5</t>
  </si>
  <si>
    <t>AB PODHOD V KM 518+911</t>
  </si>
  <si>
    <t>2.4.5.A</t>
  </si>
  <si>
    <t>2.4.5.B</t>
  </si>
  <si>
    <t>2.4.5.A1</t>
  </si>
  <si>
    <t>odstranitev obstoječe ograje vključno z AB zidcem</t>
  </si>
  <si>
    <t>2.4.5.B1</t>
  </si>
  <si>
    <t>Izvesti po detajlu projekta: IZN_3710/Z_2/4, risba 4</t>
  </si>
  <si>
    <t>2.4.5.B2</t>
  </si>
  <si>
    <t>Sanacija obstoječe ograje na desni strani proge</t>
  </si>
  <si>
    <t>obstoječa ograja se očisti in na novo AK zaščiti z barvanjem</t>
  </si>
  <si>
    <t>2_5</t>
  </si>
  <si>
    <t>2.5</t>
  </si>
  <si>
    <t>KONSTRUKCIJE SIGNALOV</t>
  </si>
  <si>
    <t>2.5.1</t>
  </si>
  <si>
    <t>2.5.1.A</t>
  </si>
  <si>
    <t>2.5.1.B</t>
  </si>
  <si>
    <t>POLMOSTNA KONSTRUKCIJA</t>
  </si>
  <si>
    <t>SPLOŠNO</t>
  </si>
  <si>
    <t>Zakoličba z zavarovanjem, naprava prečnih profilov in druga geodetska dela</t>
  </si>
  <si>
    <t>2.5.1.B1</t>
  </si>
  <si>
    <t xml:space="preserve">Izdelava armiranobetonskega temelja polmostne portalne konstrukcije signala. Pozicija obsega odmetavanje tolčenca, izkop za temelj v materialu III. kategorije, odvoz odvečnega materiala na deponijo, izdelavo in postavitev opaža za del temelja, ki gleda izven terena ter armature z dobavo in vgradnjo  betona kvalitete C 30/37, XC4, XF3, XD1, PV-II, finalno obdelavo površine temelja, ki gleda izven terena. Z izvedbo  ozemljitve. Dimenzije temelja  in armature so, glede na zgornje podatke, razvidne iz načrta gradbenih konstrukcij . </t>
  </si>
  <si>
    <t>2.5.1.B2</t>
  </si>
  <si>
    <t>Izdelava, dobava in montaža jeklenih konstrukcij - jeklo S235 J2, vse vročecinkano - vijačni material kvalitete 8.8, dimenzij in oblik po statičnem računu in detajlih, v ceni na enoto zajeti tudi: izdelava delavniške dokumentacije (izdela jo izvajalec kovinske konstrukcije), sidranje jeklene konstrukcije v temelj z zalitjem  z neskrčljivim betonom ter izvedbo pregleda jeklene konstrukcije in pisne potrditve s strani pooblaščenega inštituta, komplet z vsemi deli in vsem pritrdilnim materialom ter montažo z ustreznim avtodvigalom. V postavki ni zajeta dobava in montaža signala.
Portal v km 518+694</t>
  </si>
  <si>
    <t>2.5.1.B3</t>
  </si>
  <si>
    <t>Izdelava, dobava in montaža jeklenih konstrukcij - jeklo S235 J2, vse vročecinkano - vijačni material kvalitete 8.8, dimenzij in oblik po statičnem računu in detajlih, v ceni na enoto zajeti tudi: izdelava delavniške dokumentacije (izdela jo izvajalec kovinske konstrukcije), sidranje jeklene konstrukcije v temelj z zalitjem  z neskrčljivim betonom ter izvedbo pregleda jeklene konstrukcije in pisne potrditve s strani pooblaščenega inštituta, komplet z vsemi deli in vsem pritrdilnim materialom ter montažo z ustreznim avtodvigalom. V postavki ni zajeta dobava in montaža signala.
Portal v km 519+335</t>
  </si>
  <si>
    <t>3_1</t>
  </si>
  <si>
    <t>3_2</t>
  </si>
  <si>
    <t>3_3</t>
  </si>
  <si>
    <t>3_5</t>
  </si>
  <si>
    <t>3_6</t>
  </si>
  <si>
    <t>3_7</t>
  </si>
  <si>
    <t>3_8</t>
  </si>
  <si>
    <t>3_9</t>
  </si>
  <si>
    <t>3.1</t>
  </si>
  <si>
    <t>3.1.A</t>
  </si>
  <si>
    <t>Gradbena dela skupaj</t>
  </si>
  <si>
    <t>3.1.B</t>
  </si>
  <si>
    <t>Montažna dela skupaj</t>
  </si>
  <si>
    <t>3.1.C</t>
  </si>
  <si>
    <t>Demontažna dela skupaj</t>
  </si>
  <si>
    <t>3.1.D</t>
  </si>
  <si>
    <t>Oznake drogov in pleskarska dela skupaj</t>
  </si>
  <si>
    <t>3.1.E</t>
  </si>
  <si>
    <t>Dodatni stroški zaradi faznosti izvedbe skupaj</t>
  </si>
  <si>
    <t>3.1.A1</t>
  </si>
  <si>
    <t>Preddela</t>
  </si>
  <si>
    <t>3.1.A2</t>
  </si>
  <si>
    <t>Temelji drogov</t>
  </si>
  <si>
    <r>
      <rPr>
        <b/>
        <sz val="10"/>
        <color theme="1"/>
        <rFont val="Arial Narrow"/>
        <family val="2"/>
        <charset val="238"/>
      </rPr>
      <t>OPOZORILO:</t>
    </r>
    <r>
      <rPr>
        <sz val="10"/>
        <color theme="1"/>
        <rFont val="Arial Narrow"/>
        <family val="2"/>
        <charset val="238"/>
      </rPr>
      <t xml:space="preserve"> Za izdelavno temeljev (tudi temeljev sider) je predvidena uporaba betona sledeče kvalitete:C 30/37, XC4, XF3, PVII
V kolikor gre za pritrditve na peronih, ki se v zimskem času solijo: C 35/45, XC4, XD3, XF4, PVII
V kolikor je v bližini cestni podvoz ali nadvoz (solenje v zimskem času, ki se v bližnji okolici prenaša po zraku) pa: C 30/37, XC4, XD1, XF3, PVII</t>
    </r>
  </si>
  <si>
    <t>3.1.A2.1</t>
  </si>
  <si>
    <r>
      <t xml:space="preserve">Izdelava armiranobetonskega temelja droga tip M110VP, glede na novi "Katalog temeljev stebrov vozne mreže" (SŽ-Projektivno podjetje, 2007) po katalogu določene dimenzije temelja so </t>
    </r>
    <r>
      <rPr>
        <b/>
        <sz val="10"/>
        <color rgb="FF000000"/>
        <rFont val="Arial Narrow"/>
        <family val="2"/>
        <charset val="238"/>
      </rPr>
      <t>100 x 100 x 170 (220) cm</t>
    </r>
    <r>
      <rPr>
        <sz val="10"/>
        <color rgb="FF000000"/>
        <rFont val="Arial Narrow"/>
        <family val="2"/>
        <charset val="238"/>
      </rPr>
      <t>: Pozicija obsega odmetavanje tolčenca, izkop za temelj v materialu IV. kategorije, odvoz odvečnega materiala na deponijo, izdelavo in postavitev opaža za del temelja, ki gleda izven terena ter armature in dobava in vgradnja betona kvalitete C 30/37, XC4, XF3,  finalno obdelavo površine temelja, ki gleda izven terena. Z izdelavo, dobavo in vgradnjo okvirja s sidrnimi vijaki in izvedbo električne izolacije med drogom in temeljem. Dimenzije temelja  in armature so, glede na zgornje podatke, razvidne iz navedenega kataloga. temelj droga št.: 2, 4A, 4B, 5A, 5B, 6A, 6B, 7, 8, 9, 10, 11, 14, 52, 76</t>
    </r>
  </si>
  <si>
    <t>3.1.A2.2</t>
  </si>
  <si>
    <r>
      <t xml:space="preserve">Isto kot poz. A2.1., le tip M110VP, za dimenzijo temelja </t>
    </r>
    <r>
      <rPr>
        <b/>
        <sz val="10"/>
        <color rgb="FF000000"/>
        <rFont val="Arial Narrow"/>
        <family val="2"/>
        <charset val="238"/>
      </rPr>
      <t>130 x 130 x 180 (230) cm</t>
    </r>
    <r>
      <rPr>
        <sz val="10"/>
        <color rgb="FF000000"/>
        <rFont val="Arial Narrow"/>
        <family val="2"/>
        <charset val="238"/>
      </rPr>
      <t>; 
temelj droga št.:78, 92</t>
    </r>
  </si>
  <si>
    <t>3.1.A2.3</t>
  </si>
  <si>
    <r>
      <t xml:space="preserve">Isto kot poz. A2.1., le tip M110VP, za dimenzijo temelja </t>
    </r>
    <r>
      <rPr>
        <b/>
        <sz val="10"/>
        <color rgb="FF000000"/>
        <rFont val="Arial Narrow"/>
        <family val="2"/>
        <charset val="238"/>
      </rPr>
      <t>130 x 150 x 200 (250) cm</t>
    </r>
    <r>
      <rPr>
        <sz val="10"/>
        <color rgb="FF000000"/>
        <rFont val="Arial Narrow"/>
        <family val="2"/>
        <charset val="238"/>
      </rPr>
      <t>; 
temelj droga št.: 51, 77</t>
    </r>
  </si>
  <si>
    <t>3.1.A2.4</t>
  </si>
  <si>
    <r>
      <t xml:space="preserve">Isto kot poz. A2.1., le tip M135VP, za dimenzijo temelja </t>
    </r>
    <r>
      <rPr>
        <b/>
        <sz val="10"/>
        <color rgb="FF000000"/>
        <rFont val="Arial Narrow"/>
        <family val="2"/>
        <charset val="238"/>
      </rPr>
      <t>130 x 130 x 200 (250) cm</t>
    </r>
    <r>
      <rPr>
        <sz val="10"/>
        <color rgb="FF000000"/>
        <rFont val="Arial Narrow"/>
        <family val="2"/>
        <charset val="238"/>
      </rPr>
      <t>; 
temelj droga št.: 12, 13, 15, 17, 19, 28, 30, 32, 34, 38, 40A, 40B, 42A, 42B, 44, 46, 48, 50, 54, 56, 58, 60, 62</t>
    </r>
  </si>
  <si>
    <t>3.1.A2.5</t>
  </si>
  <si>
    <r>
      <t xml:space="preserve">Isto kot poz. A2.1., le tip M135VP, za dimenzijo temelja </t>
    </r>
    <r>
      <rPr>
        <b/>
        <sz val="10"/>
        <color rgb="FF000000"/>
        <rFont val="Arial Narrow"/>
        <family val="2"/>
        <charset val="238"/>
      </rPr>
      <t>130 x 200 x 200 (250) cm</t>
    </r>
    <r>
      <rPr>
        <sz val="10"/>
        <color rgb="FF000000"/>
        <rFont val="Arial Narrow"/>
        <family val="2"/>
        <charset val="238"/>
      </rPr>
      <t>; 
temelj droga št.: 24, 26, 81, 83</t>
    </r>
  </si>
  <si>
    <t>3.1.A2.6</t>
  </si>
  <si>
    <r>
      <t xml:space="preserve">Isto kot poz. A2.1., le tip M135VP, za dimenzijo temelja </t>
    </r>
    <r>
      <rPr>
        <b/>
        <sz val="10"/>
        <color rgb="FF000000"/>
        <rFont val="Arial Narrow"/>
        <family val="2"/>
        <charset val="238"/>
      </rPr>
      <t>130 x 250 x 220 (270) cm</t>
    </r>
    <r>
      <rPr>
        <sz val="10"/>
        <color rgb="FF000000"/>
        <rFont val="Arial Narrow"/>
        <family val="2"/>
        <charset val="238"/>
      </rPr>
      <t>; 
temelj droga št.: 47, 49, 53, 55</t>
    </r>
  </si>
  <si>
    <t>3.1.A2.7</t>
  </si>
  <si>
    <r>
      <t xml:space="preserve">Isto kot poz. A2.1., le tip M135VP, za dimenzijo temelja </t>
    </r>
    <r>
      <rPr>
        <b/>
        <sz val="10"/>
        <color rgb="FF000000"/>
        <rFont val="Arial Narrow"/>
        <family val="2"/>
        <charset val="238"/>
      </rPr>
      <t>130 x 200 x 350 (400) cm</t>
    </r>
    <r>
      <rPr>
        <sz val="10"/>
        <color rgb="FF000000"/>
        <rFont val="Arial Narrow"/>
        <family val="2"/>
        <charset val="238"/>
      </rPr>
      <t>; 
temelj je integriran z obstoječim zidom. temelj droga št.: 85</t>
    </r>
  </si>
  <si>
    <t>3.1.A2.8</t>
  </si>
  <si>
    <t>3.1.A2.9</t>
  </si>
  <si>
    <t>Izdelava armiranobetonskega temelja za tip pritrditve A1, droga M135, glede na risbe "SPECIFIČNE PRITRDITVE DROGOV VM", v načrtu št. 3710/Z_3/1 . Pozicija obsega: 
- postavitev delovnega odra,
- izvrtanje lukenj Ø 250 mm, dolžine L = 1,1m (2 kosa),
- izdelava, dobava in vgradnja sidrišča podpore temelja vozne mreže na objektu TIP-A1, vključno z okvirjem in sidrnimi vijaki za pritrditev droga M135 in izvedbo električne izolacije med drogom in temeljem (1 kos),
- zapolnitev izvrtanih lukenj z epoksidno malto (2 kosa),
- izvedba pritrditve droga z objemko na objekt, vključno s sidranjem v robni venec objekta in AK zaščito sidrišč (1 kos),
- izdelava opaža za AB zob - obbetoniranje HE-B nosilca, vključno z ustrezno pripravo stične površine objekta - izdolbsti v globini 2-3cm (2,6m2)
- dobava in vgradnja rebrastih palic B 500 B s premerom 12mm (cca. 160kg), za armiranje AB zoba,
- dobava in vgradnja betona kvalitete C 30/37, XC4, XF3,  vključno s finalno obdelavo vidnih površin betona (0.7m3)
temelj droga št.: 35, 36</t>
  </si>
  <si>
    <t>3.1.A2.10</t>
  </si>
  <si>
    <r>
      <t xml:space="preserve">Izdelava armiranobetonskega temelja za tip pritrditve B, droga M110 in M135, glede na risbe "SPECIFIČNE PRITRDITVE DROGOV VM", v načrtu št. 3710/Z_3/1 . Pozicija obsega: 
- odstranitev obstoječega podpornega zidu v dolžini L = 2,9m (7,1m3),
- strojni izkop za izdelavo podpornega zidu v IV.-V. ktg. (15,5m3), zasip objekta z izkopanim materialom in odvoz odvečnega materiala na deponijo,
- izdelava podprtega opaža za podporni zid (14,0m2)
- dobava in vgradnja rebrastih palic B 500 B s premerom 16mm (ocena 1.205kg), za armiranje podpornega zidu,
- sidranje novega podpornega zidu v obstoječ podporni zid s sidri RA Ø20, dolžine L=1,0m , razdalja po višini ca. 0,5m (24 kosov), vključno z vrtanjem luknje Ø30, dolžine L=0,5m  in zapolnitvijo lukenj s cementnim mlekom,
- dobava in vgradnja betona za izvedbo podpornega zidu kvalitete C 30/37, XC4, XF3 (8,6m3)
- izdelava dilatacije med AB nišo in temeljem vozne mreže - 2cm stirodur (2,3 m2) + trajno elastični kit (3,9 m)
- Izdelava tipskega temelja vozne mreže, isto kot poz. 2.1., le tip M135VP oz. M110VP, za dimenzijo temelja </t>
    </r>
    <r>
      <rPr>
        <b/>
        <sz val="10"/>
        <color rgb="FF000000"/>
        <rFont val="Arial Narrow"/>
        <family val="2"/>
        <charset val="238"/>
      </rPr>
      <t>130 x 130 x 250 cm</t>
    </r>
    <r>
      <rPr>
        <sz val="10"/>
        <color rgb="FF000000"/>
        <rFont val="Arial Narrow"/>
        <family val="2"/>
        <charset val="238"/>
      </rPr>
      <t>;
temelj droga št.: 16, 18, 20, 82, 84, 86, 88A, 88B, 90A, 90B
opomba: temelja 88A, 88B ter 90A, 90B imata skupno (podaljšano) nišo.</t>
    </r>
  </si>
  <si>
    <t>3.1.A2.11</t>
  </si>
  <si>
    <t>Izdelava armiranobetonskega temelja za tip pritrditve C, droga M110 in M135, glede na risbe "SPECIFIČNE PRITRDITVE DROGOV VM", v načrtu št. 3710/Z_3/1 . Pozicija obsega: 
- strojni izkop za temelj v materialu  III. kategorije (15,5m3) z odvozom odvečnega materiala na deponijo,
- utrditev temeljnih tal s tamponom (2,4m3)
- dobava in vgradnja podložnega betona C12/15 (0,5m3)
- čiščenje in priprava stične površine obstoječega objekta za kontaktno betoniranje
- izdelava podprtega opaža temelja vozne mreže (10,0m2)
- dobava in vgradnja rebrastih palic B 500 B s premerom 16mm (ocena 690kg) za armiranje temelja,
- sidranje temelja v objekt s sidri RA Ø20, dolžine L=1,4m (22 kosov), vključno z vrtanjem luknje Ø30, dolžine L=0,5m  in zapolnitvijo lukenj s cementnim mlekom,
- dobava in vgradnja betona za izvedbo temelja C 30/37, XC4, XF3,  vključno s finalno obdelavo vidnih površin betona (4,9m3)
- izdelava dilatacije med objektom in temeljem vozne mreže - 2cm stirodur (0,5m2) + trajno elastični kit (1.9m)
- izdelava, dobava in vgradnja okvirja s sidrnimi vijaki in izvedbo električne izolacije med drogom in temeljem.
temelj droga št.: 21, 22</t>
  </si>
  <si>
    <t>3.1.A2.12</t>
  </si>
  <si>
    <t>Izdelava armiranobetonskega temelja za tip pritrditve D, droga M110 in M135, glede na risbe "SPECIFIČNE PRITRDITVE DROGOV VM", v načrtu št. 3710/Z_3/1 . Pozicija obsega: 
- postavitev delovnega odra
- odstranitev, rušenje krone obstoječega zidu (0,6m3)
- strojni izkop v materialu  III. kategorije (14,6m3) z odvozom odvečnega materiala na deponijo,
- utrditev temeljnih tal s tamponom (1,65m3)
- dobava in vgradnja podložnega betona C12/15 (0,4m3)
- čiščenje in priprava stične površine obstoječega podpornega zidu za kontaktno betoniranje
- sanacija obstoječega zidu ob stiku s temeljem
- izdelava podprtega opaža za temelj vozne mreže (12,9 m2)
- dobava in vgradnja rebrastih palic B 500 B s premerom 16mm (ocena 730kg) za armiranje temelja,
- sidranje temelja v objekt s sidri RA Ø20, dolžine L=1m (40 kosov), vključno z vrtanjem luknje Ø30, dolžine L=0,5m  in zapolnitvijo lukenj s cementnim mlekom,
- dobava in vgradnja betona za izvedbo temelja C 30/37, XC4, XF3,  vključno s finalno obdelavo vidnih površin betona (5,2m3)
- izdelava, dobava in vgradnja okvirja s sidrnimi vijaki in izvedbo električne izolacije med drogom in temeljem, v skladu z detajlom.
temelj droga št.: 23, 25, 27, 29, 31, 33, 37, 45, 57, 59, 61, 75, 89A, 89B, 91</t>
  </si>
  <si>
    <t>3.1.A2.13</t>
  </si>
  <si>
    <t>Izdelava armiranobetonskega temelja za tip pritrditve E, droga M135, glede na risbe "SPECIFIČNE PRITRDITVE DROGOV VM", v načrtu št. 3710/Z_3/1 . Pozicija obsega: 
- postavitev delovnega odra,
- odstranitev, rušenje krone obstoječega zidu (7,0m3)
- čiščenje in priprava stične površine obstoječega podpornega zidu za kontaktno betoniranje
- sanacija obstoječega zidu ob stiku s temeljem
- izdelava podprtega opaža temelja vozne mreže (13,2 m2)
- dobava in vgradnja rebrastih palic B 500 B s premerom 16mm (ocena 910kg) za armiranje temelja,
- sidranje temelja v objekt s horizontalnimi sidri RA Ø20, dolžine L=1m (38 kosov), vključno z vrtanjem luknje Ø30, dolžine L=0,5m  in zapolnitvijo lukenj s cementnim mlekom,
- sidranje temelja v objekt z vertikalnimi sidri RA Ø20, dolžine L=1,75m (15 kosov), vključno z vrtanjem luknje Ø30, dolžine L=0,75m  in zapolnitvijo lukenj s cementnim mlekom,
- dobava in vgradnja betona za izvedbo temelja C 30/37, XC4, XF3,  vključno s finalno obdelavo vidnih površin betona (6,5m3)
- izdelava, dobava in vgradnja sidrišča podpore temelja vozne mreže na objektu TIP-E, vključno z okvirjem in sidrnimi vijaki za pritrditev droga M135 in izvedbo električne izolacije med drogom in temeljem (1 kos),
- zapolnitev, podlitje z epoksidno malto pod sidriščem,
- izvedba pritrditve droga z objemko na objekt, vključno z vgradnjo sider v AB krono zidu (1 kos),
temelj droga št.: 39, 41, 43</t>
  </si>
  <si>
    <t>3.1.A2.14</t>
  </si>
  <si>
    <t>Izdelava armiranobetonskega temelja za tip pritrditve G, droga M110, glede na risbe "SPECIFIČNE PRITRDITVE DROGOV VM", v načrtu št. 3710/Z_3/1 . Pozicija obsega: 
- odstranitev, rušenje krone obstoječega zidu (1,6m3)
- čiščenje in priprava stične površine obstoječega podpornega zidu za kontaktno betoniranje
- sanacija obstoječega zidu ob stiku s temeljem
- izdelava podprtega opaža temelja vozne mreže (8,24m2)
- dobava in vgradnja rebrastih palic B 500 B s premerom 16mm (ocena 590kg) za armiranje temelja,
- sidranje temelja v objekt s sidri RA Ø20, dolžine L=1,5m (10 kosov), vključno z vrtanjem luknje Ø30, dolžine L=0,75m  in zapolnitvijo lukenj s cementnim mlekom,
- sidranje temelja v objekt s sidri RA Ø20, dolžine L=1,0m (10 kosov), vključno z vrtanjem luknje Ø30, dolžine L=0,5m  in zapolnitvijo lukenj s cementnim mlekom,
- dobava in vgradnja betona za izvedbo temelja C 30/37, XC4, XF3,  vključno s finalno obdelavo vidnih površin betona (4,2m3)
- izdelava, dobava in vgradnja okvirja s sidrnimi vijaki in izvedbo električne izolacije med drogom in temeljem, v skladu z detajlom,
temelj droga št.: 87A, 87B</t>
  </si>
  <si>
    <r>
      <t xml:space="preserve">Temelji drogov M160Pvp (nosilni drogovi portalnih gred)
OPOZORILO: </t>
    </r>
    <r>
      <rPr>
        <sz val="10"/>
        <color theme="1"/>
        <rFont val="Arial Narrow"/>
        <family val="2"/>
        <charset val="238"/>
      </rPr>
      <t>V izogib težavam pri nameščanju portalnih gred (višinskim razlikam med levim in desnim temeljem portala) se temelji ob vseh tirih v istem prečnem profilu izdelajo glede na koto GRP tira št. 101. Vijaki v teh temeljih morajo biti vgrajeni z geodetsko natančnostjo.</t>
    </r>
  </si>
  <si>
    <t>3.1.A2.15</t>
  </si>
  <si>
    <r>
      <t xml:space="preserve">Isto kot poz. A2.1., le tip M160VP, za dimenzijo temelja </t>
    </r>
    <r>
      <rPr>
        <b/>
        <sz val="10"/>
        <color rgb="FF000000"/>
        <rFont val="Arial Narrow"/>
        <family val="2"/>
        <charset val="238"/>
      </rPr>
      <t xml:space="preserve">130 x 250 x 250 cm; </t>
    </r>
    <r>
      <rPr>
        <sz val="10"/>
        <color rgb="FF000000"/>
        <rFont val="Arial Narrow"/>
        <family val="2"/>
        <charset val="238"/>
      </rPr>
      <t xml:space="preserve">
temelj droga št.: 64, 66, 68, 70, 72, 74, 79</t>
    </r>
  </si>
  <si>
    <t>3.1.A2.16</t>
  </si>
  <si>
    <r>
      <t xml:space="preserve">Isto kot poz. A2.1., le tip M160VP, za dimenzijo temelja </t>
    </r>
    <r>
      <rPr>
        <b/>
        <sz val="10"/>
        <color rgb="FF000000"/>
        <rFont val="Arial Narrow"/>
        <family val="2"/>
        <charset val="238"/>
      </rPr>
      <t>130 x 250 x 400 cm;</t>
    </r>
    <r>
      <rPr>
        <sz val="10"/>
        <color rgb="FF000000"/>
        <rFont val="Arial Narrow"/>
        <family val="2"/>
        <charset val="238"/>
      </rPr>
      <t xml:space="preserve"> 
temelj droga št.: 65</t>
    </r>
  </si>
  <si>
    <t>3.1.A2.17</t>
  </si>
  <si>
    <t>Izdelava armiranobetonskega temelja za tip pritrditve D, droga M160, glede na risbe "SPECIFIČNE PRITRDITVE DROGOV VM", v načrtu št. 3710/Z_3/1 . Pozicija obsega: 
- postavitev delovnega odra
- odstranitev, rušenje krone obstoječega zidu (0,6m3)
- strojni izkop v materialu  III. kategorije (14,6m3) z odvozom odvečnega materiala na deponijo,
- utrditev temeljnih tal s tamponom (1,65m3)
- dobava in vgradnja podložnega betona C12/15 (0,4m3)
- čiščenje in priprava stične površine obstoječega podpornega zidu za kontaktno betoniranje
- sanacija obstoječega zidu ob stiku s temeljem
- izdelava podprtega opaža za temelj vozne mreže (12,9 m2)
- dobava in vgradnja rebrastih palic B 500 B s premerom 16mm (ocena 730kg) za armiranje temelja,
- sidranje temelja v objekt s sidri RA Ø20, dolžine L=1m (40 kosov), vključno z vrtanjem luknje Ø30, dolžine L=0,5m  in zapolnitvijo lukenj s cementnim mlekom,
- dobava in vgradnja betona za izvedbo temelja C 30/37, XC4, XF3,  vključno s finalno obdelavo vidnih površin betona (5,2m3)
- izdelava, dobava in vgradnja okvirja s sidrnimi vijaki in izvedbo električne izolacije med drogom in temeljem, v skladu z detajlom.
temelj droga št.: 63</t>
  </si>
  <si>
    <t>3.1.A2.18</t>
  </si>
  <si>
    <t>Izdelava armiranobetonskega temelja za tip pritrditve F, droga M160, glede na risbe "SPECIFIČNE PRITRDITVE DROGOV VM", v načrtu št. 3710/Z_3/1 . Pozicija obsega: 
- postavitev delovnega odra
- odstranitev, rušenje krone obstoječega zidu (4,7m3)
- čiščenje in priprava stične površine obstoječega podpornega zidu za kontaktno betoniranje
- sanacija obstoječega zidu ob stiku s temeljem
- izdelava podprtega opaža temelja vozne mreže (26,6m2)
- dobava in vgradnja rebrastih palic B 500 B s premerom 16mm (ocena 2.030kg) za armiranje temelja,
- sidranje temelja v objekt s horizontalnimi sidri RA Ø20, dolžine L=1,4m (32 kosov), vključno z vrtanjem luknje Ø30, dolžine L=0,5m  in zapolnitvijo lukenj s cementnim mlekom,
- sidranje temelja v objekt s sidri RA Ø20, dolžine L=0,8m (64 kosov), vključno z vrtanjem luknje Ø30, dolžine L=0,4m  in zapolnitvijo lukenj s cementnim mlekom,
- dobava in vgradnja betona za izvedbo temelja C 30/37, XC4, XF3,  vključno s finalno obdelavo ležiščne površine droga (14,5m3)
- izdelava, dobava in vgradnjo okvirja s sidrnimi vijaki in izvedbo električne izolacije med drogom in temeljem, v skladu z detajlom,
- izvedba pritrditve droga z objemko na objekt, vključno z vgradnjo sider v AB krono zidu (1 kos),
temelj droga št.: 67, 69, 71, 73</t>
  </si>
  <si>
    <t>3.1.A2.19</t>
  </si>
  <si>
    <t>3.1.A3</t>
  </si>
  <si>
    <t>Temelji dvojnih sider</t>
  </si>
  <si>
    <t>3.1.A3.1</t>
  </si>
  <si>
    <r>
      <t xml:space="preserve">Izdelava armiranobetonskega temelja dvojnega sidra Tsd:
Pozicija obsega odmetavanje tolčenca,  izkop za temelj v materialu III. kategorije, odvoz odvečnega materiala na deponijo, izdelavo in postavitev opaža, izdelavo in namestitev armature in sidrnih zank, dobava in vgradnja betona kvalitete C 30/37, XC4, XF3, ter finalno obdelavo površine temelja, ki gleda izven terena. Dimenzije temelja in armature so razvidne iz že omenjenega kataloga.
- dimenzija temelja </t>
    </r>
    <r>
      <rPr>
        <b/>
        <sz val="10"/>
        <color rgb="FF000000"/>
        <rFont val="Arial Narrow"/>
        <family val="2"/>
        <charset val="238"/>
      </rPr>
      <t>150x130x250 cm</t>
    </r>
    <r>
      <rPr>
        <sz val="10"/>
        <color rgb="FF000000"/>
        <rFont val="Arial Narrow"/>
        <family val="2"/>
        <charset val="238"/>
      </rPr>
      <t>; temelj dvojnega sidra št.: 2, 7, 8, 10, 15, 17, 24, 38, 44, 65, 72, 74, 77, 85, 92</t>
    </r>
  </si>
  <si>
    <t>3.1.A3.2</t>
  </si>
  <si>
    <t>Izdelava armiranobetonskega temelja dvojnega sidra Tsd, za tip pritrditve A,glede na risbe "SPECIFIČNE PRITRDITVE DROGOV VM", v načrtu št. 3710/Z_3/1 . Pozicija obsega: 
- postavitev delovnega odra,
- sanacija obstoječega zidu v območju sidranja
- izvrtanje lukenj Ø 250 mm, dolžine L = 1,1m (2 kosa),
- izdelava, dobava in vgradnja sidrišča vozne mreže na objektu TIP-A (1 kos),
- zapolnitev izvrtanih lukenj z epoksidno malto (2 kosa),
- vključno z izdelavo AB zoba v primerih, ko je razdalja prostega dela HE-B nosilca med zidom in sidriščem daljša od 0,1 m,
temelj dvojnega sidra št.: 1, 43</t>
  </si>
  <si>
    <t>3.1.A3.3</t>
  </si>
  <si>
    <t>Izdelava armiranobetonskega temelja dvojnega sodra Tsd za tip pritrditve B, glede na risbe "SPECIFIČNE PRITRDITVE DROGOV VM", v načrtu št. 3710/Z_3/1 . Pozicija obsega: 
- odstranitev obstoječega podpornega zidu v dolžini L = 2,9m (7,1m3),
- strojni izkop za izdelavo podpornega zidu v IV.-V. ktg. (15,5m3), zasip objekta z izkopanim materialom in odvoz odvečnega materiala na deponijo,
- izdelava podprtega opaža za podporni zid (14,0m2)
- dobava in vgradnja rebrastih palic B 500 B s premerom 16mm (ocena 1.205kg), za armiranje podpornega zidu,
- sidranje novega podpornega zidu v obstoječ podporni zid s sidri RA Ø20, dolžine L=1,0m , razdalja po višini ca. 0,5m (24 kosov), vključno z vrtanjem luknje Ø30, dolžine L=0,5m  in zapolnitvijo lukenj s cementnim mlekom,
- dobava in vgradnja betona za izvedbo podpornega zidu kvalitete C 30/37, XC4, XF3 (8,6m3)
- izdelava dilatacije med AB nišo in temeljem vozne mreže - 2cm stirodur (2,3 m2) + trajno elastični kit (3,9 m)
- Izdelava tipskega temelja dvojnega sidra Tsd, isto kot poz. A3.1.
temelj dvojnega sidra št.: 86</t>
  </si>
  <si>
    <t>3.1.A3.4</t>
  </si>
  <si>
    <t>3.1.A4</t>
  </si>
  <si>
    <t>Temelji enojnih sider</t>
  </si>
  <si>
    <t>3.1.A4.1</t>
  </si>
  <si>
    <r>
      <t>Izdelava armiranobetonskaga temelja enojnega sidra Tse:
Pozicija obsega odmetavanje tolčenca,  izkop za temelj v materialu III. kategorije, odvoz odvečnega materiala na deponijo, izdelavo in postavitev opaža, izdelavo in namestitev armature in sidrne zanke, dobava in vgradnja betona kvalitete C 30/37, XC4, XF3, ter finalno obdelavo površine temelja, ki gleda izven terena. Dimenzije temelja in armature so razvidne iz že omenjenega kataloga.- dimenzija temelja 100x100x170 cm; temelj enojnega sidra št.: 26, 30, 60, 64- dimenzija temelja</t>
    </r>
    <r>
      <rPr>
        <b/>
        <sz val="10"/>
        <color rgb="FF000000"/>
        <rFont val="Arial Narrow"/>
        <family val="2"/>
        <charset val="238"/>
      </rPr>
      <t xml:space="preserve"> 100x100x170 cm</t>
    </r>
    <r>
      <rPr>
        <sz val="10"/>
        <color rgb="FF000000"/>
        <rFont val="Arial Narrow"/>
        <family val="2"/>
        <charset val="238"/>
      </rPr>
      <t>; temelj enojnega sidra št.: 26, 30, 60, 64</t>
    </r>
  </si>
  <si>
    <t>3.1.A4.2</t>
  </si>
  <si>
    <t>Izdelava armiranobetonskega temelja enojnega sidra Tse za tip pritrditve D, glede na risbe "SPECIFIČNE PRITRDITVE DROGOV VM", v načrtu št. 3710/Z_3/1 . Pozicija obsega: 
- postavitev delovnega odra
- odstranitev, rušenje krone obstoječega zidu (0,6m3)
- strojni izkop v materialu  IV. kategorije (14,6m3) z odvozom odvečnega materiala na deponijo,
- utrditev temeljnih tal s tamponom (1,65m3)
- dobava in vgradnja podložnega betona C12/15 (0,4m3)
- čiščenje in priprava stične površine obstoječega podpornega zidu za kontaktno betoniranje
-  sanacija obstoječega zidu v območju novega temelja dvojnega sidra
- izdelava podprtega opaža temelja vozne mreže (12,9 m2)
- dobava in vgradnja rebrastih palic B 500 B s premerom 16mm (ocena 730kg) za armiranje temelja,
- sidranje temelja v objekt s sidri RA Ø20, dolžine L=1m (40 kosov), vključno z vrtanjem luknje Ø30, dolžine L=0,5m  in zapolnitvijo lukenj s cementnim mlekom,
- dobava in vgradnja betona za izvedbo temelja C 30/37, XC4, XF3,  vključno s finalno obdelavo vidnih površin betona (5,2m3)
- izdelava, dobava in vgradnja sidrne zanke
temelj enojnega sidra št.: 25, 29, 59, 63</t>
  </si>
  <si>
    <t>3.1.A5</t>
  </si>
  <si>
    <t>Ostala gradbena dela</t>
  </si>
  <si>
    <t>3.1.A5.1</t>
  </si>
  <si>
    <r>
      <t>Izvedba varovanja gradbene jame temelja vozne mreže z "berlinsko steno". Upoštevana povprečna velikost varovanja (š x v), 5m x 3m = 15m2.  (ocena)</t>
    </r>
    <r>
      <rPr>
        <sz val="10"/>
        <color theme="1"/>
        <rFont val="Arial Narrow"/>
        <family val="2"/>
        <charset val="238"/>
      </rPr>
      <t xml:space="preserve">
</t>
    </r>
    <r>
      <rPr>
        <sz val="10"/>
        <color rgb="FF000000"/>
        <rFont val="Arial Narrow"/>
        <family val="2"/>
        <charset val="238"/>
      </rPr>
      <t>- 102, dolžina cevi cca. 14 m</t>
    </r>
  </si>
  <si>
    <t>3.1.A5.2</t>
  </si>
  <si>
    <t>Izvedba zavarovnja tirne grede pri izkopu za nov temelj vozne mreže (ocena)</t>
  </si>
  <si>
    <t>3.1.A5.3</t>
  </si>
  <si>
    <t xml:space="preserve">Dodatek za strojni izkop z rušilnim kladivom terena V. kategorije, za nove temelje vozne mreže z odvozom odvečnega materiala na deponijo.
temelji št.: 2, 4A, 4B, 6A, 6B, 8, 10, 12, 14, 66, 68
ter temelji dvojnih sider št: 7, 8, 10, 15, 17, 24, 44  </t>
  </si>
  <si>
    <t>3.1.A5.4</t>
  </si>
  <si>
    <t>3.1.A5.5</t>
  </si>
  <si>
    <t>Strojni izkop in odvoz na deponijo, nasutja III. kategorije, "presejki" na območju novih temeljev VM, ki jih je potrebno odstranit do raščenega terena. (ocena)</t>
  </si>
  <si>
    <t>3.1.A5.6</t>
  </si>
  <si>
    <t>Vgradnja cevi premera Ø 63mm, v temelj vozne mreže, dolžina cevi cca. 2m (za optiko in ozemljitev).
temelji št.:40A, 49, 51, 82</t>
  </si>
  <si>
    <t>3.1.A5.7</t>
  </si>
  <si>
    <t>Izvedba rušenja z odstranitvijo obstoječega temelja vozne mreže, vključno z vsemi deli. (ocena)</t>
  </si>
  <si>
    <t>3.1.A5.8</t>
  </si>
  <si>
    <t>Zapolnitev luknje cevastega droga v objektu z betonom C25/30 oz. odstranitev ležišča, vključno z vsemi deli. (ocena)
- ocena</t>
  </si>
  <si>
    <t>3.1.A5.9</t>
  </si>
  <si>
    <t>Izvedba rušenja z odstranitvijo obstoječega temelja dvojnega sidra, vključno z vsemi deli.</t>
  </si>
  <si>
    <t>3.1.A5.10</t>
  </si>
  <si>
    <t>Izvedba rušenja z odstranitvijo obstoječega temelja enojnega sidra, vključno z vsemi deli.</t>
  </si>
  <si>
    <t>MONTAŽNA DELA</t>
  </si>
  <si>
    <t>3.1.B1</t>
  </si>
  <si>
    <t>Dobava in postavitev drogov</t>
  </si>
  <si>
    <t>3.1.B1.1</t>
  </si>
  <si>
    <t>M110-vp.</t>
  </si>
  <si>
    <t>3.1.B1.2</t>
  </si>
  <si>
    <t>M135-vp.</t>
  </si>
  <si>
    <t>3.1.B1.3</t>
  </si>
  <si>
    <t>M135-vp. (spodnji segment podaljšan za 2,5m )</t>
  </si>
  <si>
    <t>3.1.B1.4</t>
  </si>
  <si>
    <t>M160P-vp.,debelina stene droga 12,5mm</t>
  </si>
  <si>
    <t>3.1.B1.5</t>
  </si>
  <si>
    <t xml:space="preserve">M160P-vp.,debelina stene droga 12,5mm (spodnji segment podaljšan za 2m ) </t>
  </si>
  <si>
    <t>3.1.B1.6</t>
  </si>
  <si>
    <t>Nosilec VV na portalnih  gredah (f133 mm, l= 4000 mm)</t>
  </si>
  <si>
    <t>3.1.B1.7</t>
  </si>
  <si>
    <t>Končna regulacija drogov po vertikali po obremenitvi le teh.</t>
  </si>
  <si>
    <t>3.1.B1.8</t>
  </si>
  <si>
    <t>Portalna greda dolžine 16,03 m za razpon med nosilnimi drogovi M160Pvp 14-15 m.</t>
  </si>
  <si>
    <t>3.1.B1.9</t>
  </si>
  <si>
    <t>Prečna nastavitev nosilcev VV na portalnih gredah in nosilne in poligonacijske opreme na njih glede na sestavo portalne grede (izogibanje spojem in povezavam v portalni gredi).</t>
  </si>
  <si>
    <t>3.1.B2</t>
  </si>
  <si>
    <t xml:space="preserve">Dobava in namestitev nosilcev, nosilne in poligonacijske opreme vodov </t>
  </si>
  <si>
    <t>3.1.B2.1</t>
  </si>
  <si>
    <t>Nosilec enega voznega voda nad enim tirom.</t>
  </si>
  <si>
    <t>3.1.B2.2</t>
  </si>
  <si>
    <t>Dva nosilca voznega voda nameščena na istem drogu, eden poleg drugega.</t>
  </si>
  <si>
    <t>3.1.B2.3</t>
  </si>
  <si>
    <t>Dva nosilca voznega voda nameščena na istem drogu eden nad drugim.</t>
  </si>
  <si>
    <t>3.1.B2.4</t>
  </si>
  <si>
    <t>Namestitev konzole L-4738 za pritrditev električnih vezi s silikonskimi izolatorji.</t>
  </si>
  <si>
    <t>3.1.B2.5</t>
  </si>
  <si>
    <t>Nosilec napajalnega voda z enim izolatorjem (enostranski kratki).</t>
  </si>
  <si>
    <t>3.1.B2.6</t>
  </si>
  <si>
    <t>Namestitev konzole L-5047b za pritrditev električnih vezi s silikonskim izolatorjem.</t>
  </si>
  <si>
    <t>3.1.B3</t>
  </si>
  <si>
    <r>
      <t xml:space="preserve">Zatezna oprema vodov
</t>
    </r>
    <r>
      <rPr>
        <sz val="10"/>
        <color theme="1"/>
        <rFont val="Arial Narrow"/>
        <family val="2"/>
        <charset val="238"/>
      </rPr>
      <t>(zatezne naprave vodov odprte proge, ki se namestijo na postajne drogove v ločiščih so zajete v načrtih postaj)</t>
    </r>
  </si>
  <si>
    <t>3.1.B3.1</t>
  </si>
  <si>
    <r>
      <t>Zatezna oprema VV 440 mm</t>
    </r>
    <r>
      <rPr>
        <vertAlign val="superscript"/>
        <sz val="10"/>
        <color rgb="FF000000"/>
        <rFont val="Arial Narrow"/>
        <family val="2"/>
        <charset val="238"/>
      </rPr>
      <t>2</t>
    </r>
    <r>
      <rPr>
        <sz val="10"/>
        <color rgb="FF000000"/>
        <rFont val="Arial Narrow"/>
        <family val="2"/>
        <charset val="238"/>
      </rPr>
      <t xml:space="preserve"> s škripčevjem 1:5 v polno kompenzirani izvedbi.</t>
    </r>
  </si>
  <si>
    <t>3.1.B3.2</t>
  </si>
  <si>
    <r>
      <t>Vzmetna zatezna naprava za zatezanje dveh kontaktnih vodnikov Ri 100 mm</t>
    </r>
    <r>
      <rPr>
        <vertAlign val="superscript"/>
        <sz val="10"/>
        <color rgb="FF000000"/>
        <rFont val="Arial Narrow"/>
        <family val="2"/>
        <charset val="238"/>
      </rPr>
      <t>2</t>
    </r>
    <r>
      <rPr>
        <sz val="10"/>
        <color rgb="FF000000"/>
        <rFont val="Arial Narrow"/>
        <family val="2"/>
        <charset val="238"/>
      </rPr>
      <t xml:space="preserve"> z zatezno napetostjo 750 daN po vodniku in dveh nosilnih vrvi 120 mm</t>
    </r>
    <r>
      <rPr>
        <vertAlign val="superscript"/>
        <sz val="10"/>
        <color rgb="FF000000"/>
        <rFont val="Arial Narrow"/>
        <family val="2"/>
        <charset val="238"/>
      </rPr>
      <t>2</t>
    </r>
    <r>
      <rPr>
        <sz val="10"/>
        <color rgb="FF000000"/>
        <rFont val="Arial Narrow"/>
        <family val="2"/>
        <charset val="238"/>
      </rPr>
      <t xml:space="preserve"> z zatezno napetostjo  1000 daN po vrvi, z dovoljenim raztezkom  zatezanega vodnika do 750 mm, komplet z pritrdilnimi elementi za montažo na drog tip M135.</t>
    </r>
  </si>
  <si>
    <t>3.1.B3.3</t>
  </si>
  <si>
    <r>
      <t>Zatezna oprema VV 220 mm</t>
    </r>
    <r>
      <rPr>
        <vertAlign val="superscript"/>
        <sz val="10"/>
        <color rgb="FF000000"/>
        <rFont val="Arial Narrow"/>
        <family val="2"/>
        <charset val="238"/>
      </rPr>
      <t>2</t>
    </r>
    <r>
      <rPr>
        <sz val="10"/>
        <color rgb="FF000000"/>
        <rFont val="Arial Narrow"/>
        <family val="2"/>
        <charset val="238"/>
      </rPr>
      <t xml:space="preserve"> s škripčevjem 1:5 v polno kompenzirani izvedbi.</t>
    </r>
  </si>
  <si>
    <t>3.1.B3.4</t>
  </si>
  <si>
    <r>
      <t>Čvrsto vpetje obstoječega voznega voda 320 mm</t>
    </r>
    <r>
      <rPr>
        <vertAlign val="superscript"/>
        <sz val="10"/>
        <color rgb="FF000000"/>
        <rFont val="Arial Narrow"/>
        <family val="2"/>
        <charset val="238"/>
      </rPr>
      <t>2</t>
    </r>
    <r>
      <rPr>
        <sz val="10"/>
        <color rgb="FF000000"/>
        <rFont val="Arial Narrow"/>
        <family val="2"/>
        <charset val="238"/>
      </rPr>
      <t xml:space="preserve">  na novem drogu. </t>
    </r>
  </si>
  <si>
    <t>3.1.B3.5</t>
  </si>
  <si>
    <r>
      <t>Čvrsto vpetje VV  220 mm</t>
    </r>
    <r>
      <rPr>
        <vertAlign val="superscript"/>
        <sz val="10"/>
        <color rgb="FF000000"/>
        <rFont val="Arial Narrow"/>
        <family val="2"/>
        <charset val="238"/>
      </rPr>
      <t>2</t>
    </r>
    <r>
      <rPr>
        <sz val="10"/>
        <color rgb="FF000000"/>
        <rFont val="Arial Narrow"/>
        <family val="2"/>
        <charset val="238"/>
      </rPr>
      <t>.</t>
    </r>
  </si>
  <si>
    <t>3.1.B3.6</t>
  </si>
  <si>
    <r>
      <t>Čvrsto vpetje prečne vezi iz dveh vrvi preseka do 185 mm</t>
    </r>
    <r>
      <rPr>
        <vertAlign val="superscript"/>
        <sz val="10"/>
        <color rgb="FF000000"/>
        <rFont val="Arial Narrow"/>
        <family val="2"/>
        <charset val="238"/>
      </rPr>
      <t>2</t>
    </r>
    <r>
      <rPr>
        <sz val="10"/>
        <color rgb="FF000000"/>
        <rFont val="Arial Narrow"/>
        <family val="2"/>
        <charset val="238"/>
      </rPr>
      <t>.</t>
    </r>
  </si>
  <si>
    <t>3.1.B3.7</t>
  </si>
  <si>
    <r>
      <t>Čvrsta točka polnokompenziranega voznega voda 440 mm</t>
    </r>
    <r>
      <rPr>
        <vertAlign val="superscript"/>
        <sz val="10"/>
        <color rgb="FF000000"/>
        <rFont val="Arial Narrow"/>
        <family val="2"/>
        <charset val="238"/>
      </rPr>
      <t>2</t>
    </r>
    <r>
      <rPr>
        <sz val="10"/>
        <color rgb="FF000000"/>
        <rFont val="Arial Narrow"/>
        <family val="2"/>
        <charset val="238"/>
      </rPr>
      <t xml:space="preserve"> kompletno.</t>
    </r>
  </si>
  <si>
    <t>3.1.B4</t>
  </si>
  <si>
    <t>Dobava opreme in izvedba sidranja drogov</t>
  </si>
  <si>
    <t>3.1.B4.1</t>
  </si>
  <si>
    <t>Sidranje droga z enojnim sidrom (izolirni člen).</t>
  </si>
  <si>
    <t>3.1.B4.2</t>
  </si>
  <si>
    <t>Sidranje droga z dvojnim sidrom (izolirni člen).</t>
  </si>
  <si>
    <t>3.1.B5</t>
  </si>
  <si>
    <t>Dobava in namestitev vodov</t>
  </si>
  <si>
    <t>3.1.B5.1</t>
  </si>
  <si>
    <r>
      <t>Dobava in namestitev voznega voda , 440 mm</t>
    </r>
    <r>
      <rPr>
        <vertAlign val="superscript"/>
        <sz val="10"/>
        <color rgb="FF000000"/>
        <rFont val="Arial Narrow"/>
        <family val="2"/>
        <charset val="238"/>
      </rPr>
      <t>2</t>
    </r>
    <r>
      <rPr>
        <sz val="10"/>
        <color rgb="FF000000"/>
        <rFont val="Arial Narrow"/>
        <family val="2"/>
        <charset val="238"/>
      </rPr>
      <t xml:space="preserve"> z obešalkami in električnimi vezmi v 
polnokompenzirani izvedbi.</t>
    </r>
  </si>
  <si>
    <t>km</t>
  </si>
  <si>
    <t>3.1.B5.2</t>
  </si>
  <si>
    <r>
      <t>Dobava in namestitev polnokompen-ziranega voznega voda 220 mm</t>
    </r>
    <r>
      <rPr>
        <vertAlign val="superscript"/>
        <sz val="10"/>
        <color rgb="FF000000"/>
        <rFont val="Arial Narrow"/>
        <family val="2"/>
        <charset val="238"/>
      </rPr>
      <t>2</t>
    </r>
    <r>
      <rPr>
        <sz val="10"/>
        <color rgb="FF000000"/>
        <rFont val="Arial Narrow"/>
        <family val="2"/>
        <charset val="238"/>
      </rPr>
      <t xml:space="preserve"> komplet.</t>
    </r>
  </si>
  <si>
    <t>3.1.B5.3</t>
  </si>
  <si>
    <r>
      <t>Vpetje obstoječega voznega voda 320 mm</t>
    </r>
    <r>
      <rPr>
        <vertAlign val="superscript"/>
        <sz val="10"/>
        <color rgb="FF000000"/>
        <rFont val="Arial Narrow"/>
        <family val="2"/>
        <charset val="238"/>
      </rPr>
      <t>2</t>
    </r>
    <r>
      <rPr>
        <sz val="10"/>
        <color rgb="FF000000"/>
        <rFont val="Arial Narrow"/>
        <family val="2"/>
        <charset val="238"/>
      </rPr>
      <t xml:space="preserve"> na novi opremi za nošenje in poligonacijo.</t>
    </r>
  </si>
  <si>
    <t>3.1.B5.4</t>
  </si>
  <si>
    <r>
      <t>Vpetje obstoječega voznega voda  440 mm</t>
    </r>
    <r>
      <rPr>
        <vertAlign val="superscript"/>
        <sz val="10"/>
        <color rgb="FF000000"/>
        <rFont val="Arial Narrow"/>
        <family val="2"/>
        <charset val="238"/>
      </rPr>
      <t>2</t>
    </r>
    <r>
      <rPr>
        <sz val="10"/>
        <color rgb="FF000000"/>
        <rFont val="Arial Narrow"/>
        <family val="2"/>
        <charset val="238"/>
      </rPr>
      <t xml:space="preserve"> na novi opremi za nošenje in poligonacijo.</t>
    </r>
  </si>
  <si>
    <t>3.1.B5.5</t>
  </si>
  <si>
    <t>Namestitev regulacijskih sponk v obešalke VV v krivinah s polmeri pod 300 m (sponke se namestijo v dve obešalki na vsaki strani nosilca VV) v razpetinah nad kretnicami in v razpetinah medzateznih polj in ločišč voznega voda in izvedba fine regulacije obešalke.</t>
  </si>
  <si>
    <t>3.1.B5.6</t>
  </si>
  <si>
    <r>
      <t>Dobava in namestitev obešalk in tokovnih vezi za polnokompenzirani vozni vod preseka 320 mm</t>
    </r>
    <r>
      <rPr>
        <vertAlign val="superscript"/>
        <sz val="10"/>
        <color rgb="FF000000"/>
        <rFont val="Arial Narrow"/>
        <family val="2"/>
        <charset val="238"/>
      </rPr>
      <t>2</t>
    </r>
    <r>
      <rPr>
        <sz val="10"/>
        <color rgb="FF000000"/>
        <rFont val="Arial Narrow"/>
        <family val="2"/>
        <charset val="238"/>
      </rPr>
      <t>, vključno demontaža obstoječih obešalk.</t>
    </r>
  </si>
  <si>
    <t>3.1.B5.7</t>
  </si>
  <si>
    <r>
      <t>Dobava in namestitev obešalk in tokovnih vezi za polnokompenzirani vozni vod preseka 440 mm</t>
    </r>
    <r>
      <rPr>
        <vertAlign val="superscript"/>
        <sz val="10"/>
        <color rgb="FF000000"/>
        <rFont val="Arial Narrow"/>
        <family val="2"/>
        <charset val="238"/>
      </rPr>
      <t>2</t>
    </r>
    <r>
      <rPr>
        <sz val="10"/>
        <color rgb="FF000000"/>
        <rFont val="Arial Narrow"/>
        <family val="2"/>
        <charset val="238"/>
      </rPr>
      <t>, vključno demontaža obstoječih obešalk.</t>
    </r>
  </si>
  <si>
    <t>3.1.B5.8</t>
  </si>
  <si>
    <r>
      <t>Izvedba električnih vezi (2x185 mm</t>
    </r>
    <r>
      <rPr>
        <vertAlign val="superscript"/>
        <sz val="10"/>
        <color rgb="FF000000"/>
        <rFont val="Arial Narrow"/>
        <family val="2"/>
        <charset val="238"/>
      </rPr>
      <t>2</t>
    </r>
    <r>
      <rPr>
        <sz val="10"/>
        <color rgb="FF000000"/>
        <rFont val="Arial Narrow"/>
        <family val="2"/>
        <charset val="238"/>
      </rPr>
      <t>) stikala na vozni  vod preseka 440 mm</t>
    </r>
    <r>
      <rPr>
        <vertAlign val="superscript"/>
        <sz val="10"/>
        <color rgb="FF000000"/>
        <rFont val="Arial Narrow"/>
        <family val="2"/>
        <charset val="238"/>
      </rPr>
      <t>2</t>
    </r>
    <r>
      <rPr>
        <sz val="10"/>
        <color rgb="FF000000"/>
        <rFont val="Arial Narrow"/>
        <family val="2"/>
        <charset val="238"/>
      </rPr>
      <t xml:space="preserve"> po konzoli preko enega tira.</t>
    </r>
  </si>
  <si>
    <t>3.1.B5.9</t>
  </si>
  <si>
    <r>
      <t>Izvedba električnih vezi (2x185 mm</t>
    </r>
    <r>
      <rPr>
        <vertAlign val="superscript"/>
        <sz val="10"/>
        <color rgb="FF000000"/>
        <rFont val="Arial Narrow"/>
        <family val="2"/>
        <charset val="238"/>
      </rPr>
      <t>2</t>
    </r>
    <r>
      <rPr>
        <sz val="10"/>
        <color rgb="FF000000"/>
        <rFont val="Arial Narrow"/>
        <family val="2"/>
        <charset val="238"/>
      </rPr>
      <t>) med prečno vezjo 2x185mm</t>
    </r>
    <r>
      <rPr>
        <vertAlign val="superscript"/>
        <sz val="10"/>
        <color rgb="FF000000"/>
        <rFont val="Arial Narrow"/>
        <family val="2"/>
        <charset val="238"/>
      </rPr>
      <t>2</t>
    </r>
    <r>
      <rPr>
        <sz val="10"/>
        <color rgb="FF000000"/>
        <rFont val="Arial Narrow"/>
        <family val="2"/>
        <charset val="238"/>
      </rPr>
      <t xml:space="preserve"> in VV 440 mm</t>
    </r>
    <r>
      <rPr>
        <vertAlign val="superscript"/>
        <sz val="10"/>
        <color rgb="FF000000"/>
        <rFont val="Arial Narrow"/>
        <family val="2"/>
        <charset val="238"/>
      </rPr>
      <t>2</t>
    </r>
    <r>
      <rPr>
        <sz val="10"/>
        <color rgb="FF000000"/>
        <rFont val="Arial Narrow"/>
        <family val="2"/>
        <charset val="238"/>
      </rPr>
      <t xml:space="preserve">  po konzoli preko enega tira.</t>
    </r>
  </si>
  <si>
    <t>3.1.B5.10</t>
  </si>
  <si>
    <r>
      <t>Izvedba električne vezi (2x185 mm</t>
    </r>
    <r>
      <rPr>
        <vertAlign val="superscript"/>
        <sz val="10"/>
        <color rgb="FF000000"/>
        <rFont val="Arial Narrow"/>
        <family val="2"/>
        <charset val="238"/>
      </rPr>
      <t>2</t>
    </r>
    <r>
      <rPr>
        <sz val="10"/>
        <color rgb="FF000000"/>
        <rFont val="Arial Narrow"/>
        <family val="2"/>
        <charset val="238"/>
      </rPr>
      <t>) med prečno vezjo 2x185 mm</t>
    </r>
    <r>
      <rPr>
        <vertAlign val="superscript"/>
        <sz val="10"/>
        <color rgb="FF000000"/>
        <rFont val="Arial Narrow"/>
        <family val="2"/>
        <charset val="238"/>
      </rPr>
      <t>2</t>
    </r>
    <r>
      <rPr>
        <sz val="10"/>
        <color rgb="FF000000"/>
        <rFont val="Arial Narrow"/>
        <family val="2"/>
        <charset val="238"/>
      </rPr>
      <t xml:space="preserve"> in VV 440 mm</t>
    </r>
    <r>
      <rPr>
        <vertAlign val="superscript"/>
        <sz val="10"/>
        <color rgb="FF000000"/>
        <rFont val="Arial Narrow"/>
        <family val="2"/>
        <charset val="238"/>
      </rPr>
      <t xml:space="preserve">2  </t>
    </r>
  </si>
  <si>
    <t>3.1.B5.12</t>
  </si>
  <si>
    <r>
      <t>Izvedba električnih vezi stikala (2x185 mm</t>
    </r>
    <r>
      <rPr>
        <vertAlign val="superscript"/>
        <sz val="10"/>
        <color rgb="FF000000"/>
        <rFont val="Arial Narrow"/>
        <family val="2"/>
        <charset val="238"/>
      </rPr>
      <t>2</t>
    </r>
    <r>
      <rPr>
        <sz val="10"/>
        <color rgb="FF000000"/>
        <rFont val="Arial Narrow"/>
        <family val="2"/>
        <charset val="238"/>
      </rPr>
      <t>) na prečno vez preseka 2x185mm</t>
    </r>
    <r>
      <rPr>
        <vertAlign val="superscript"/>
        <sz val="10"/>
        <color rgb="FF000000"/>
        <rFont val="Arial Narrow"/>
        <family val="2"/>
        <charset val="238"/>
      </rPr>
      <t>2</t>
    </r>
  </si>
  <si>
    <r>
      <t>Prečna vez 2 x 185 mm</t>
    </r>
    <r>
      <rPr>
        <vertAlign val="superscript"/>
        <sz val="10"/>
        <color rgb="FF000000"/>
        <rFont val="Arial Narrow"/>
        <family val="2"/>
        <charset val="238"/>
      </rPr>
      <t>2</t>
    </r>
    <r>
      <rPr>
        <sz val="10"/>
        <color rgb="FF000000"/>
        <rFont val="Arial Narrow"/>
        <family val="2"/>
        <charset val="238"/>
      </rPr>
      <t xml:space="preserve">  brez prečkanja tirov (l=4m) </t>
    </r>
  </si>
  <si>
    <t>3.1.B5.13</t>
  </si>
  <si>
    <r>
      <t>Prečna vez 2 x 185 mm</t>
    </r>
    <r>
      <rPr>
        <vertAlign val="superscript"/>
        <sz val="10"/>
        <color rgb="FF000000"/>
        <rFont val="Arial Narrow"/>
        <family val="2"/>
        <charset val="238"/>
      </rPr>
      <t>2</t>
    </r>
    <r>
      <rPr>
        <sz val="10"/>
        <color rgb="FF000000"/>
        <rFont val="Arial Narrow"/>
        <family val="2"/>
        <charset val="238"/>
      </rPr>
      <t xml:space="preserve">  preko dveh tirov (l=15m).</t>
    </r>
  </si>
  <si>
    <t>3.1.B5.14</t>
  </si>
  <si>
    <t>Izvedba kretnice v voznih vodih.</t>
  </si>
  <si>
    <t>3.1.B5.15</t>
  </si>
  <si>
    <r>
      <t>Tokovna vez v medzateznem polju VV 440 mm</t>
    </r>
    <r>
      <rPr>
        <vertAlign val="superscript"/>
        <sz val="10"/>
        <color rgb="FF000000"/>
        <rFont val="Arial Narrow"/>
        <family val="2"/>
        <charset val="238"/>
      </rPr>
      <t>2</t>
    </r>
    <r>
      <rPr>
        <sz val="10"/>
        <color rgb="FF000000"/>
        <rFont val="Arial Narrow"/>
        <family val="2"/>
        <charset val="238"/>
      </rPr>
      <t xml:space="preserve">. </t>
    </r>
  </si>
  <si>
    <t>3.1.B5.16</t>
  </si>
  <si>
    <r>
      <t>Ločitev voznega voda 440 mm</t>
    </r>
    <r>
      <rPr>
        <vertAlign val="superscript"/>
        <sz val="10"/>
        <color rgb="FF000000"/>
        <rFont val="Arial Narrow"/>
        <family val="2"/>
        <charset val="238"/>
      </rPr>
      <t>2</t>
    </r>
    <r>
      <rPr>
        <sz val="10"/>
        <color rgb="FF000000"/>
        <rFont val="Arial Narrow"/>
        <family val="2"/>
        <charset val="238"/>
      </rPr>
      <t xml:space="preserve"> z vgradnjo izolatorjev.</t>
    </r>
  </si>
  <si>
    <t>3.1.B5.17</t>
  </si>
  <si>
    <r>
      <t>Ločitev voznega voda 220 mm</t>
    </r>
    <r>
      <rPr>
        <vertAlign val="superscript"/>
        <sz val="10"/>
        <color rgb="FF000000"/>
        <rFont val="Arial Narrow"/>
        <family val="2"/>
        <charset val="238"/>
      </rPr>
      <t>2</t>
    </r>
    <r>
      <rPr>
        <sz val="10"/>
        <color rgb="FF000000"/>
        <rFont val="Arial Narrow"/>
        <family val="2"/>
        <charset val="238"/>
      </rPr>
      <t xml:space="preserve"> z vgraditvijo ločilca.</t>
    </r>
  </si>
  <si>
    <t>3.1.B5.18</t>
  </si>
  <si>
    <t>Natančen pregled lege voznih vodov (poligonacije) nad novimi tiri in smerna ter višinska regulacija le teh po vsaki od treh predvidenih regulacij tirov (trojna dolžina novih in reguliranih tirov).</t>
  </si>
  <si>
    <t>3.1.B5.19</t>
  </si>
  <si>
    <t>3.1.B6</t>
  </si>
  <si>
    <t>Dobava in namestitev opreme povratnega voda</t>
  </si>
  <si>
    <t>3.1.B6.1</t>
  </si>
  <si>
    <r>
      <t>Izvedba električnih vezi na kretnici (Al 4 x 150 mm</t>
    </r>
    <r>
      <rPr>
        <vertAlign val="superscript"/>
        <sz val="10"/>
        <rFont val="Arial Narrow"/>
        <family val="2"/>
        <charset val="238"/>
      </rPr>
      <t>2</t>
    </r>
    <r>
      <rPr>
        <sz val="10"/>
        <rFont val="Arial Narrow"/>
        <family val="2"/>
        <charset val="238"/>
      </rPr>
      <t xml:space="preserve"> izol.) na glavnem tiru.</t>
    </r>
  </si>
  <si>
    <t>3.1.B6.2</t>
  </si>
  <si>
    <r>
      <t>Izvedba kontinuitetne vezi na kretnici (Al 4 x 150 mm</t>
    </r>
    <r>
      <rPr>
        <vertAlign val="superscript"/>
        <sz val="10"/>
        <rFont val="Arial Narrow"/>
        <family val="2"/>
        <charset val="238"/>
      </rPr>
      <t>2</t>
    </r>
    <r>
      <rPr>
        <sz val="10"/>
        <rFont val="Arial Narrow"/>
        <family val="2"/>
        <charset val="238"/>
      </rPr>
      <t xml:space="preserve"> izol.) na glavnem tiru. (Premostitev izoliranega stika)</t>
    </r>
  </si>
  <si>
    <t>3.1.B6.3</t>
  </si>
  <si>
    <r>
      <t>Zaščitna vez med ne-izoliranimi  tirnicami dveh postajnih tirov izvedena z jekleno pocinkano izolirano vrvjo 70 mm</t>
    </r>
    <r>
      <rPr>
        <vertAlign val="superscript"/>
        <sz val="10"/>
        <rFont val="Arial Narrow"/>
        <family val="2"/>
        <charset val="238"/>
      </rPr>
      <t>2</t>
    </r>
    <r>
      <rPr>
        <sz val="10"/>
        <rFont val="Arial Narrow"/>
        <family val="2"/>
        <charset val="238"/>
      </rPr>
      <t xml:space="preserve">. </t>
    </r>
  </si>
  <si>
    <t>3.1.B6.4</t>
  </si>
  <si>
    <t>Namestitev izolirnega stika v tirnico povratnega voda neelektrificiranega tira (tirnica 49E1).</t>
  </si>
  <si>
    <t>3.1.B6.5</t>
  </si>
  <si>
    <r>
      <t>Bakrena tirna vezica 50 mm</t>
    </r>
    <r>
      <rPr>
        <vertAlign val="superscript"/>
        <sz val="10"/>
        <rFont val="Arial Narrow"/>
        <family val="2"/>
        <charset val="238"/>
      </rPr>
      <t>2</t>
    </r>
    <r>
      <rPr>
        <sz val="10"/>
        <rFont val="Arial Narrow"/>
        <family val="2"/>
        <charset val="238"/>
      </rPr>
      <t xml:space="preserve"> privarjena na tirnico.</t>
    </r>
  </si>
  <si>
    <t>3.1.B7</t>
  </si>
  <si>
    <t>Dobava in namestitev zaščitne in opozorilne opreme</t>
  </si>
  <si>
    <t>3.1.B7.1</t>
  </si>
  <si>
    <r>
      <t>Dobava in namestitev ozemljilne vrvi Al 1 x 150 mm</t>
    </r>
    <r>
      <rPr>
        <vertAlign val="superscript"/>
        <sz val="10"/>
        <rFont val="Arial Narrow"/>
        <family val="2"/>
        <charset val="238"/>
      </rPr>
      <t xml:space="preserve">2 </t>
    </r>
    <r>
      <rPr>
        <sz val="10"/>
        <rFont val="Arial Narrow"/>
        <family val="2"/>
        <charset val="238"/>
      </rPr>
      <t xml:space="preserve"> kompletno s pritrdilno opremo.</t>
    </r>
  </si>
  <si>
    <t>3.1.B7.2</t>
  </si>
  <si>
    <r>
      <t>Dobava in namestitev izoliranega kratkostičnega zaščitnega vodnika Al 1 x 150 mm</t>
    </r>
    <r>
      <rPr>
        <vertAlign val="superscript"/>
        <sz val="10"/>
        <rFont val="Arial Narrow"/>
        <family val="2"/>
        <charset val="238"/>
      </rPr>
      <t xml:space="preserve">2 </t>
    </r>
    <r>
      <rPr>
        <sz val="10"/>
        <rFont val="Arial Narrow"/>
        <family val="2"/>
        <charset val="238"/>
      </rPr>
      <t xml:space="preserve">med dvema drogovoma v alkaten cevi  (l=45 m) </t>
    </r>
  </si>
  <si>
    <t>3.1.B7.3</t>
  </si>
  <si>
    <r>
      <t>Vpetje ozemljilne vrvi Al 1x150 mm</t>
    </r>
    <r>
      <rPr>
        <vertAlign val="superscript"/>
        <sz val="10"/>
        <rFont val="Arial Narrow"/>
        <family val="2"/>
        <charset val="238"/>
      </rPr>
      <t>2</t>
    </r>
    <r>
      <rPr>
        <sz val="10"/>
        <rFont val="Arial Narrow"/>
        <family val="2"/>
        <charset val="238"/>
      </rPr>
      <t xml:space="preserve">  na drogu.</t>
    </r>
  </si>
  <si>
    <t>3.1.B7.4</t>
  </si>
  <si>
    <r>
      <t>Vpetje obstoječe ozemljilne vrvi FeZn 1 x 70 mm</t>
    </r>
    <r>
      <rPr>
        <vertAlign val="superscript"/>
        <sz val="10"/>
        <rFont val="Arial Narrow"/>
        <family val="2"/>
        <charset val="238"/>
      </rPr>
      <t>2</t>
    </r>
    <r>
      <rPr>
        <sz val="10"/>
        <rFont val="Arial Narrow"/>
        <family val="2"/>
        <charset val="238"/>
      </rPr>
      <t xml:space="preserve">  na novo opremo.</t>
    </r>
  </si>
  <si>
    <t>3.1.B7.5</t>
  </si>
  <si>
    <t>Ločitev kratkostičnega zaščitnega vodnika z vgradnjo izolatorja.</t>
  </si>
  <si>
    <t>3.1.B7.6</t>
  </si>
  <si>
    <t>Dobava in namestitev tiristorske naprave za zemljostično zaščito in  za kontrolo povratnega voda.</t>
  </si>
  <si>
    <t>3.1.B7.7</t>
  </si>
  <si>
    <t>Določitev mikrolokacije ozemljil.</t>
  </si>
  <si>
    <t>3.1.B7.8</t>
  </si>
  <si>
    <t xml:space="preserve">Izvedba paličnega ozemljila z zabijanjem cevi  51mm, debeline stene minimalno 4 mm in  dolžine 3 m iz nerjavečega jekla. </t>
  </si>
  <si>
    <t>3.1.B7.9</t>
  </si>
  <si>
    <t xml:space="preserve">Izvedba paličnega ozemljila z vrtanjem in vstavljanjem cevi  51/47 mm, dolžine 6 m iz nerjavnega jekla v kvaliteti A4, v izvrtino, kompletno z objemko za priključek ozemljilne vrvi. </t>
  </si>
  <si>
    <t>3.1.B7.10</t>
  </si>
  <si>
    <t>Izdelava armiranobetonskega kabelskega jaška svetlih mer 362x312x300 mm z litoželeznim pokrovom za cevno ozemljilo nameščeno na peronu, vključno vgradnja alkaten cevi  50 mm med jaškom in drogom vozne mreže (dolžina do 3 m).DVM št. ( 40A,40B,42A,42B,44,46,48,50)</t>
  </si>
  <si>
    <t>3.1.B7.11</t>
  </si>
  <si>
    <t>Izdelava kabelskega jaška iz betonske cevi premera 30 cm in dolžine 50 cm z tipskim betonskim pokrovom za cevno ozemljilo nameščeno na utrjeni površini, ali premikalni stezi, vključno vgradnja rebraste plastične cevi premera 29 mm med jaškom in drogom vozne mreže (dolžina do 2 m).DVM št.( 38,52,54,56,58,60,62,64,66.76,78)</t>
  </si>
  <si>
    <t>3.1.B7.12</t>
  </si>
  <si>
    <r>
      <t>Povezava kovinskih objektov med seboj ali na drog vozne mreže z jekleno pocinkano vrvjo 70 mm</t>
    </r>
    <r>
      <rPr>
        <vertAlign val="superscript"/>
        <sz val="10"/>
        <rFont val="Arial Narrow"/>
        <family val="2"/>
        <charset val="238"/>
      </rPr>
      <t>2</t>
    </r>
    <r>
      <rPr>
        <sz val="10"/>
        <rFont val="Arial Narrow"/>
        <family val="2"/>
        <charset val="238"/>
      </rPr>
      <t>, do oddaljenosti 5 m.</t>
    </r>
  </si>
  <si>
    <t>3.1.B7.13</t>
  </si>
  <si>
    <r>
      <t>Povezava kovinskih objektov na drog vozne mreže z jekleno pocinkano vrvjo 70 mm</t>
    </r>
    <r>
      <rPr>
        <vertAlign val="superscript"/>
        <sz val="10"/>
        <rFont val="Arial Narrow"/>
        <family val="2"/>
        <charset val="238"/>
      </rPr>
      <t>2</t>
    </r>
    <r>
      <rPr>
        <sz val="10"/>
        <rFont val="Arial Narrow"/>
        <family val="2"/>
        <charset val="238"/>
      </rPr>
      <t>, do oddaljenosti 10 m.</t>
    </r>
  </si>
  <si>
    <t>3.1.B7.14</t>
  </si>
  <si>
    <r>
      <t>Povezava kovinskih objektov na drog vozne mreže z jekleno pocinkano vrvjo 70 mm</t>
    </r>
    <r>
      <rPr>
        <vertAlign val="superscript"/>
        <sz val="10"/>
        <rFont val="Arial Narrow"/>
        <family val="2"/>
        <charset val="238"/>
      </rPr>
      <t>2</t>
    </r>
    <r>
      <rPr>
        <sz val="10"/>
        <rFont val="Arial Narrow"/>
        <family val="2"/>
        <charset val="238"/>
      </rPr>
      <t xml:space="preserve"> , do oddaljenosti 20 m</t>
    </r>
  </si>
  <si>
    <t>3.1.B7.15</t>
  </si>
  <si>
    <r>
      <t>Zaščitna vez kovinske konstrukcije nadvoza in zaščitnih panojev na nadvozu z jekleno pocinkano izolirano vrvjo 70 mm</t>
    </r>
    <r>
      <rPr>
        <vertAlign val="superscript"/>
        <sz val="10"/>
        <rFont val="Arial Narrow"/>
        <family val="2"/>
        <charset val="238"/>
      </rPr>
      <t>2</t>
    </r>
    <r>
      <rPr>
        <sz val="10"/>
        <rFont val="Arial Narrow"/>
        <family val="2"/>
        <charset val="238"/>
      </rPr>
      <t xml:space="preserve"> na kratkostično zaščitno vrv, ki poteka pod objektom.</t>
    </r>
  </si>
  <si>
    <t>3.1.B7.16</t>
  </si>
  <si>
    <r>
      <t>Zaščitna vez droga na tirnico z jekleno pocinkano izolirano vrvjo 70 mm</t>
    </r>
    <r>
      <rPr>
        <vertAlign val="superscript"/>
        <sz val="10"/>
        <rFont val="Arial Narrow"/>
        <family val="2"/>
        <charset val="238"/>
      </rPr>
      <t>2</t>
    </r>
    <r>
      <rPr>
        <sz val="10"/>
        <rFont val="Arial Narrow"/>
        <family val="2"/>
        <charset val="238"/>
      </rPr>
      <t xml:space="preserve">. </t>
    </r>
  </si>
  <si>
    <t>3.1.B7.17</t>
  </si>
  <si>
    <r>
      <t>Povezava zaščitne tiristorske naprave na drogu z dvojno izolirano bakreno vrvjo 120 mm</t>
    </r>
    <r>
      <rPr>
        <vertAlign val="superscript"/>
        <sz val="10"/>
        <rFont val="Arial Narrow"/>
        <family val="2"/>
        <charset val="238"/>
      </rPr>
      <t>2</t>
    </r>
    <r>
      <rPr>
        <sz val="10"/>
        <rFont val="Arial Narrow"/>
        <family val="2"/>
        <charset val="238"/>
      </rPr>
      <t xml:space="preserve"> z jeklenim opletom pod izolacijo (zaščita proti kraji) vključno mehanska zaščita povezav  med drogom in tirnico s tipsko ploščo za zaščito priključka tiristorskih naprav na tirnico z opozorilnim napisom.</t>
    </r>
  </si>
  <si>
    <t>3.1.B7.18</t>
  </si>
  <si>
    <r>
      <t>Povezava zaščitne tiristorske naprave na drogu z izolirano aluminijasto vrvjo 120 mm</t>
    </r>
    <r>
      <rPr>
        <vertAlign val="superscript"/>
        <sz val="10"/>
        <rFont val="Arial Narrow"/>
        <family val="2"/>
        <charset val="238"/>
      </rPr>
      <t>2</t>
    </r>
    <r>
      <rPr>
        <sz val="10"/>
        <rFont val="Arial Narrow"/>
        <family val="2"/>
        <charset val="238"/>
      </rPr>
      <t xml:space="preserve"> položeno po površini droga (izdelava pritrdilnih objemk iz jeklenega traku na licu mesta) direktno na zaščitno vrv na drogu.</t>
    </r>
  </si>
  <si>
    <t>3.1.B7.19</t>
  </si>
  <si>
    <r>
      <t>Povezava med drogom vozne mreže in ozemljilom z neizolirano pocinkano jekleno vrvjo 70 mm</t>
    </r>
    <r>
      <rPr>
        <vertAlign val="superscript"/>
        <sz val="10"/>
        <rFont val="Arial Narrow"/>
        <family val="2"/>
        <charset val="238"/>
      </rPr>
      <t xml:space="preserve">2 </t>
    </r>
    <r>
      <rPr>
        <sz val="10"/>
        <rFont val="Arial Narrow"/>
        <family val="2"/>
        <charset val="238"/>
      </rPr>
      <t xml:space="preserve"> </t>
    </r>
  </si>
  <si>
    <t>3.1.B7.20</t>
  </si>
  <si>
    <t>Varjenje ozemljilnih ploščic na kovinske objekte.</t>
  </si>
  <si>
    <t>3.1.B7.21</t>
  </si>
  <si>
    <t>Izvedba meritev upornost posameznih paličnih ozemljil.</t>
  </si>
  <si>
    <t>3.1.B7.22</t>
  </si>
  <si>
    <t>3.1.B7.23</t>
  </si>
  <si>
    <t>Signalni znak za obeleževanje ločišča.</t>
  </si>
  <si>
    <t>3.1.B7.24</t>
  </si>
  <si>
    <t>Signalni znak "Stoj za vozila z vzdignjenim tokovnim odjemnikom" s smerno puščico.</t>
  </si>
  <si>
    <t>3.1.B8</t>
  </si>
  <si>
    <t>Dobava in namestitev stikal</t>
  </si>
  <si>
    <t>3.1.B8.1</t>
  </si>
  <si>
    <t>Dobava in namestitev konzole ločilnega odklopnika, ločilnega odklopnika (3kV), pritrdilnih elementov električnega pogona, električnega pogona s pogonskimi vrvmi ter zaščitnih cevi za kable na M drogu vozne mreže.</t>
  </si>
  <si>
    <t>3.1.B8.2</t>
  </si>
  <si>
    <t>Izdelava tabele drogov vozne mreže s seznamom kovinskih mas, ki so, v okviru zaščite pred previsoko napetostjo dotika in koraka povezane na posamezni drog.</t>
  </si>
  <si>
    <t>3.1.B8.3</t>
  </si>
  <si>
    <t>Namestitev kovinskega montažnega stojišča za posluževanje stikala na temelj droga, vključno ustrezne prilagoditve stojišča glede na dimenzije temelja. Stojišči se namestita na temeljih drogov št. 5A in 87A (posluževanje stikal št. 1 in 3).</t>
  </si>
  <si>
    <t>DEMONTAŽNA DELA</t>
  </si>
  <si>
    <t>3.1.C1</t>
  </si>
  <si>
    <t>Demontaža drogov</t>
  </si>
  <si>
    <t>3.1.C1.1</t>
  </si>
  <si>
    <t>M46</t>
  </si>
  <si>
    <t>M110</t>
  </si>
  <si>
    <t>M110k</t>
  </si>
  <si>
    <t>M135</t>
  </si>
  <si>
    <t>3.1.C2</t>
  </si>
  <si>
    <t>Demontaža nosilcev in druge opreme voznih vodov</t>
  </si>
  <si>
    <t>3.1.C2.1</t>
  </si>
  <si>
    <t>3.1.C2.2</t>
  </si>
  <si>
    <t>Nosilec dveh voznih vodov nad enim tirom.</t>
  </si>
  <si>
    <t>3.1.C2.3</t>
  </si>
  <si>
    <t>Nosilec dveh voznih vodov nad dvema tiroma.</t>
  </si>
  <si>
    <t>3.1.C2.4</t>
  </si>
  <si>
    <t>Zatezna pomožna poligonacija voznega voda preko enega tira.</t>
  </si>
  <si>
    <t>3.1.C2.5</t>
  </si>
  <si>
    <r>
      <t>Zatezna oprema VM 320 mm</t>
    </r>
    <r>
      <rPr>
        <vertAlign val="superscript"/>
        <sz val="10"/>
        <rFont val="Arial Narrow"/>
        <family val="2"/>
        <charset val="238"/>
      </rPr>
      <t xml:space="preserve">2 </t>
    </r>
    <r>
      <rPr>
        <sz val="10"/>
        <rFont val="Arial Narrow"/>
        <family val="2"/>
        <charset val="238"/>
      </rPr>
      <t xml:space="preserve"> v polnokompenzirani izvedbi.</t>
    </r>
  </si>
  <si>
    <t>3.1.C2.6</t>
  </si>
  <si>
    <r>
      <t>Zatezna oprema VM 320 mm</t>
    </r>
    <r>
      <rPr>
        <vertAlign val="superscript"/>
        <sz val="10"/>
        <rFont val="Arial Narrow"/>
        <family val="2"/>
        <charset val="238"/>
      </rPr>
      <t xml:space="preserve">2  </t>
    </r>
    <r>
      <rPr>
        <sz val="10"/>
        <rFont val="Arial Narrow"/>
        <family val="2"/>
        <charset val="238"/>
      </rPr>
      <t>v polkompenzirani izvedbi.</t>
    </r>
  </si>
  <si>
    <t>3.1.C2.7</t>
  </si>
  <si>
    <r>
      <t>Zatezna oprema VM 170 mm</t>
    </r>
    <r>
      <rPr>
        <vertAlign val="superscript"/>
        <sz val="10"/>
        <rFont val="Arial Narrow"/>
        <family val="2"/>
        <charset val="238"/>
      </rPr>
      <t>2</t>
    </r>
    <r>
      <rPr>
        <sz val="10"/>
        <rFont val="Arial Narrow"/>
        <family val="2"/>
        <charset val="238"/>
      </rPr>
      <t xml:space="preserve">  v polkompenzirani izvedbi.</t>
    </r>
  </si>
  <si>
    <t>3.1.C2.8</t>
  </si>
  <si>
    <r>
      <t>Čvrsto vpetje VV 320 mm</t>
    </r>
    <r>
      <rPr>
        <vertAlign val="superscript"/>
        <sz val="10"/>
        <rFont val="Arial Narrow"/>
        <family val="2"/>
        <charset val="238"/>
      </rPr>
      <t>2</t>
    </r>
    <r>
      <rPr>
        <sz val="10"/>
        <rFont val="Arial Narrow"/>
        <family val="2"/>
        <charset val="238"/>
      </rPr>
      <t>.</t>
    </r>
  </si>
  <si>
    <t>3.1.C2.9</t>
  </si>
  <si>
    <r>
      <t>Čvrsto vpetje VV 170 mm</t>
    </r>
    <r>
      <rPr>
        <vertAlign val="superscript"/>
        <sz val="10"/>
        <rFont val="Arial Narrow"/>
        <family val="2"/>
        <charset val="238"/>
      </rPr>
      <t>2</t>
    </r>
    <r>
      <rPr>
        <sz val="10"/>
        <rFont val="Arial Narrow"/>
        <family val="2"/>
        <charset val="238"/>
      </rPr>
      <t>.</t>
    </r>
  </si>
  <si>
    <t>3.1.C2.10</t>
  </si>
  <si>
    <r>
      <t>Čvrsta točka polnokompenziranega voznega voda 320 mm</t>
    </r>
    <r>
      <rPr>
        <vertAlign val="superscript"/>
        <sz val="10"/>
        <rFont val="Arial Narrow"/>
        <family val="2"/>
        <charset val="238"/>
      </rPr>
      <t>2</t>
    </r>
    <r>
      <rPr>
        <sz val="10"/>
        <rFont val="Arial Narrow"/>
        <family val="2"/>
        <charset val="238"/>
      </rPr>
      <t xml:space="preserve"> .</t>
    </r>
  </si>
  <si>
    <t>3.1.C2.11</t>
  </si>
  <si>
    <r>
      <t>Čvrsta točka polkompenziranega voznega voda 170 mm</t>
    </r>
    <r>
      <rPr>
        <vertAlign val="superscript"/>
        <sz val="10"/>
        <rFont val="Arial Narrow"/>
        <family val="2"/>
        <charset val="238"/>
      </rPr>
      <t>2</t>
    </r>
    <r>
      <rPr>
        <sz val="10"/>
        <rFont val="Arial Narrow"/>
        <family val="2"/>
        <charset val="238"/>
      </rPr>
      <t>.</t>
    </r>
  </si>
  <si>
    <t>3.1.C3</t>
  </si>
  <si>
    <t>Demontaža sider drogov</t>
  </si>
  <si>
    <t>3.1.C3.1</t>
  </si>
  <si>
    <t>Enojno sidro.</t>
  </si>
  <si>
    <t>Dvojno sidro.</t>
  </si>
  <si>
    <t>3.1.C4</t>
  </si>
  <si>
    <t>Demontaža vodov</t>
  </si>
  <si>
    <t>3.1.C4.1</t>
  </si>
  <si>
    <r>
      <t>Demontaža polnokompenziranega voznega voda 320 mm</t>
    </r>
    <r>
      <rPr>
        <vertAlign val="superscript"/>
        <sz val="10"/>
        <rFont val="Arial Narrow"/>
        <family val="2"/>
        <charset val="238"/>
      </rPr>
      <t>2</t>
    </r>
    <r>
      <rPr>
        <sz val="10"/>
        <rFont val="Arial Narrow"/>
        <family val="2"/>
        <charset val="238"/>
      </rPr>
      <t>.</t>
    </r>
  </si>
  <si>
    <t>3.1.C4.2</t>
  </si>
  <si>
    <r>
      <t>Demontaža polkompenziranega voznega voda 170 mm</t>
    </r>
    <r>
      <rPr>
        <vertAlign val="superscript"/>
        <sz val="10"/>
        <rFont val="Arial Narrow"/>
        <family val="2"/>
        <charset val="238"/>
      </rPr>
      <t>2</t>
    </r>
    <r>
      <rPr>
        <sz val="10"/>
        <rFont val="Arial Narrow"/>
        <family val="2"/>
        <charset val="238"/>
      </rPr>
      <t>.</t>
    </r>
  </si>
  <si>
    <t>3.1.C4.3</t>
  </si>
  <si>
    <r>
      <t>Demontaža prečne vezi 2 x 95 mm</t>
    </r>
    <r>
      <rPr>
        <vertAlign val="superscript"/>
        <sz val="10"/>
        <rFont val="Arial Narrow"/>
        <family val="2"/>
        <charset val="238"/>
      </rPr>
      <t>2</t>
    </r>
    <r>
      <rPr>
        <sz val="10"/>
        <rFont val="Arial Narrow"/>
        <family val="2"/>
        <charset val="238"/>
      </rPr>
      <t xml:space="preserve">  preko dveh tirov.</t>
    </r>
  </si>
  <si>
    <t>3.1.C4.4</t>
  </si>
  <si>
    <t>Demontaža vezi prečna vez vozni vod.</t>
  </si>
  <si>
    <t>3.1.C4.5</t>
  </si>
  <si>
    <t>Demontaža električnih vezi stikala na vozni vod po konzoli preko enega tira.</t>
  </si>
  <si>
    <t>3.1.C4.6</t>
  </si>
  <si>
    <t>Demontaža vezi prečna vez ali napajalni vod-stikalo.</t>
  </si>
  <si>
    <t>3.1.C4.7</t>
  </si>
  <si>
    <r>
      <t>Demontaža tokovne vezi v medzateznem polju VV 320 mm</t>
    </r>
    <r>
      <rPr>
        <vertAlign val="superscript"/>
        <sz val="10"/>
        <color theme="1"/>
        <rFont val="Arial Narrow"/>
        <family val="2"/>
        <charset val="238"/>
      </rPr>
      <t>2</t>
    </r>
    <r>
      <rPr>
        <sz val="10"/>
        <color theme="1"/>
        <rFont val="Arial Narrow"/>
        <family val="2"/>
        <charset val="238"/>
      </rPr>
      <t>.</t>
    </r>
  </si>
  <si>
    <t>3.1.C4.8</t>
  </si>
  <si>
    <t>Demontaža vezi na kretnici.</t>
  </si>
  <si>
    <t>3.1.C4.9</t>
  </si>
  <si>
    <r>
      <t>Demontaža ločilca iz voznega voda 170 mm</t>
    </r>
    <r>
      <rPr>
        <vertAlign val="superscript"/>
        <sz val="10"/>
        <color theme="1"/>
        <rFont val="Arial Narrow"/>
        <family val="2"/>
        <charset val="238"/>
      </rPr>
      <t>2</t>
    </r>
    <r>
      <rPr>
        <sz val="10"/>
        <color theme="1"/>
        <rFont val="Arial Narrow"/>
        <family val="2"/>
        <charset val="238"/>
      </rPr>
      <t>.</t>
    </r>
  </si>
  <si>
    <t>3.1.C4.10</t>
  </si>
  <si>
    <r>
      <t>Demontaža izolatorjev iz voznega voda 320 mm</t>
    </r>
    <r>
      <rPr>
        <vertAlign val="superscript"/>
        <sz val="10"/>
        <color theme="1"/>
        <rFont val="Arial Narrow"/>
        <family val="2"/>
        <charset val="238"/>
      </rPr>
      <t>2</t>
    </r>
    <r>
      <rPr>
        <sz val="10"/>
        <color theme="1"/>
        <rFont val="Arial Narrow"/>
        <family val="2"/>
        <charset val="238"/>
      </rPr>
      <t>.</t>
    </r>
  </si>
  <si>
    <t>3.1.C4.11</t>
  </si>
  <si>
    <t>Demontaža stikala, elektromotornega pogona in pripadajoče pritrdilne opreme.</t>
  </si>
  <si>
    <t>3.1.C5</t>
  </si>
  <si>
    <t>Demontaža opreme povratnega voda</t>
  </si>
  <si>
    <t>3.1.C5.1</t>
  </si>
  <si>
    <r>
      <t>Zaščitna vez iz Cu vrvi 120mm</t>
    </r>
    <r>
      <rPr>
        <vertAlign val="superscript"/>
        <sz val="10"/>
        <color theme="1"/>
        <rFont val="Arial Narrow"/>
        <family val="2"/>
        <charset val="238"/>
      </rPr>
      <t>2</t>
    </r>
    <r>
      <rPr>
        <sz val="10"/>
        <color theme="1"/>
        <rFont val="Arial Narrow"/>
        <family val="2"/>
        <charset val="238"/>
      </rPr>
      <t xml:space="preserve"> za premostitev izoliranega stika </t>
    </r>
  </si>
  <si>
    <t>3.1.C5.2</t>
  </si>
  <si>
    <t xml:space="preserve">Demontaža električnih vezi na kretnici (povratni vod). </t>
  </si>
  <si>
    <t>3.1.C5.3</t>
  </si>
  <si>
    <r>
      <t>Zaščitna vez iz izolirane pocinkane jeklene vrvi  70 mm</t>
    </r>
    <r>
      <rPr>
        <vertAlign val="superscript"/>
        <sz val="10"/>
        <color theme="1"/>
        <rFont val="Arial Narrow"/>
        <family val="2"/>
        <charset val="238"/>
      </rPr>
      <t>2</t>
    </r>
    <r>
      <rPr>
        <sz val="10"/>
        <color theme="1"/>
        <rFont val="Arial Narrow"/>
        <family val="2"/>
        <charset val="238"/>
      </rPr>
      <t xml:space="preserve">. dvema tiroma </t>
    </r>
  </si>
  <si>
    <t>3.1.C6</t>
  </si>
  <si>
    <t>Demontaža zaščitne in opozorilne opreme</t>
  </si>
  <si>
    <t>Jeklena pocinkana vrv nameščena vzdolž drogov.</t>
  </si>
  <si>
    <t>Zaščitna vez droga na tirnico.</t>
  </si>
  <si>
    <t>Zaščitna vez kovinskega objekta na tirnico.</t>
  </si>
  <si>
    <t>3.1.C5.4</t>
  </si>
  <si>
    <t>Demontaža svetike ZR, kabelskega končnika, zaščitnih cevi za
kable in pripadajočih kablov z M droga.</t>
  </si>
  <si>
    <t>3.1.C5.5</t>
  </si>
  <si>
    <t>Demontaža zvočnikov, zaščitnih cevi za kable in pripadajočih kablov z M droga.</t>
  </si>
  <si>
    <t>3.1.C5.6</t>
  </si>
  <si>
    <t>Demontaža naprave za odkrivanje in javljanje plazov na drogovih VM - Svetilke</t>
  </si>
  <si>
    <t>3.1.C5.7</t>
  </si>
  <si>
    <t xml:space="preserve">Demontaža naprave za odkrivanje in javljanje plazov na drogovih VM - Samonosilni kabel </t>
  </si>
  <si>
    <t>3.1.C5.8</t>
  </si>
  <si>
    <t xml:space="preserve">Signalni znak </t>
  </si>
  <si>
    <t>3.1.C5.9</t>
  </si>
  <si>
    <t>Signalni znak "ločišče".</t>
  </si>
  <si>
    <t>OZNAKE DROGOV IN PLESKARSKA DELA</t>
  </si>
  <si>
    <t>3.1.D1.1</t>
  </si>
  <si>
    <t>Pritrditev ploščic za oštevilčenje drogov in izvedbo ostalih oznak na drogovih.</t>
  </si>
  <si>
    <t>3.1.D1.2</t>
  </si>
  <si>
    <t>Izvedba oznak za oddaljenost osi tira, niveleto tira in geometrijske elemente tira na drogovih VM (obliko in način izvedbe oznak ter način pritrjevanja le teh na drogove pridobi izvajalec pri upravljalcu).</t>
  </si>
  <si>
    <t>3.1.D1.3</t>
  </si>
  <si>
    <t>Čiščenje površine zateznih uteži in izvedba prvega sloja zaščite po enakem postopku kot je predpisan za drogove VM.</t>
  </si>
  <si>
    <t>3.1.D1.5</t>
  </si>
  <si>
    <t>Zaključno barvanje setov uteži zateznih naprav na drogovih po končni sestavi - set 6 uteži premera 270 mm in višine 77 mm</t>
  </si>
  <si>
    <t>3.1.D1.6</t>
  </si>
  <si>
    <t>Zaključno barvanje setov uteži zateznih naprav na drogovih po končni sestavi - set 8 uteži premera 270 mm in višine 77 mm</t>
  </si>
  <si>
    <t>3.1.D1.7</t>
  </si>
  <si>
    <t>Zaključno barvanje setov uteži zateznih naprav na drogovih po končni sestavi - set 12 uteži premera 270 mm in višine 77 mm</t>
  </si>
  <si>
    <t>3.1.D1.8</t>
  </si>
  <si>
    <t>Zaključno barvanje setov uteži zateznih naprav na drogovih po končni sestavi - set 16 uteži premera 270 mm in višine 77 mm</t>
  </si>
  <si>
    <t>Ponovna vzpostavitev geodetskega poligona tira po končanih delih.</t>
  </si>
  <si>
    <t>DODATNI OKVIRNI STROŠKI ZARADI FAZNOSTI IZVEDBE</t>
  </si>
  <si>
    <t>3.1.E1</t>
  </si>
  <si>
    <r>
      <t>Ločitev voznega voda 320 mm</t>
    </r>
    <r>
      <rPr>
        <vertAlign val="superscript"/>
        <sz val="10"/>
        <rFont val="Arial Narrow"/>
        <family val="2"/>
        <charset val="238"/>
      </rPr>
      <t xml:space="preserve">2 </t>
    </r>
    <r>
      <rPr>
        <sz val="10"/>
        <rFont val="Arial Narrow"/>
        <family val="2"/>
        <charset val="238"/>
      </rPr>
      <t>z vgradnjo izolatorjev, pozicija obsega tudi demontažo izolatorjev.</t>
    </r>
  </si>
  <si>
    <t>3.1.E2</t>
  </si>
  <si>
    <r>
      <t>Premik obstoječe nosilne in poligonacijske  opreme voznega voda 320 mm</t>
    </r>
    <r>
      <rPr>
        <vertAlign val="superscript"/>
        <sz val="10"/>
        <rFont val="Arial Narrow"/>
        <family val="2"/>
        <charset val="238"/>
      </rPr>
      <t>2</t>
    </r>
    <r>
      <rPr>
        <sz val="10"/>
        <rFont val="Arial Narrow"/>
        <family val="2"/>
        <charset val="238"/>
      </rPr>
      <t xml:space="preserve">  
po konzoli </t>
    </r>
    <r>
      <rPr>
        <b/>
        <sz val="10"/>
        <rFont val="Arial Narrow"/>
        <family val="2"/>
        <charset val="238"/>
      </rPr>
      <t>( kretniške zveze)</t>
    </r>
    <r>
      <rPr>
        <sz val="10"/>
        <rFont val="Arial Narrow"/>
        <family val="2"/>
        <charset val="238"/>
      </rPr>
      <t>.</t>
    </r>
  </si>
  <si>
    <t>3.1.E3</t>
  </si>
  <si>
    <t>Zamenjava  poligonacijskih ročic na obstoječem nosilcu</t>
  </si>
  <si>
    <t>3.1.E4</t>
  </si>
  <si>
    <r>
      <t>Čvrsto vpetje obst. Polnokompenziranega voznega voda 320 mm</t>
    </r>
    <r>
      <rPr>
        <vertAlign val="superscript"/>
        <sz val="10"/>
        <rFont val="Arial Narrow"/>
        <family val="2"/>
        <charset val="238"/>
      </rPr>
      <t>2</t>
    </r>
  </si>
  <si>
    <t>3.1.E5</t>
  </si>
  <si>
    <r>
      <t>Zaščitna vez kovinske konstrukcije nadhoda z jekleno pocinkano izolirano vrvjo 70 mm</t>
    </r>
    <r>
      <rPr>
        <vertAlign val="superscript"/>
        <sz val="10"/>
        <rFont val="Arial Narrow"/>
        <family val="2"/>
        <charset val="238"/>
      </rPr>
      <t xml:space="preserve">2 </t>
    </r>
    <r>
      <rPr>
        <sz val="10"/>
        <rFont val="Arial Narrow"/>
        <family val="2"/>
        <charset val="238"/>
      </rPr>
      <t xml:space="preserve"> na kratkostično zaščitno vrv, ki poteka  pod objektom.</t>
    </r>
  </si>
  <si>
    <t>3.1.E6</t>
  </si>
  <si>
    <r>
      <t>Začasno sidranje droga na sosednji drog (razpetina cca 38 m) z dvema jeklenima vrvema preseka 70 mm</t>
    </r>
    <r>
      <rPr>
        <vertAlign val="superscript"/>
        <sz val="10"/>
        <rFont val="Arial Narrow"/>
        <family val="2"/>
        <charset val="238"/>
      </rPr>
      <t>2</t>
    </r>
    <r>
      <rPr>
        <sz val="10"/>
        <rFont val="Arial Narrow"/>
        <family val="2"/>
        <charset val="238"/>
      </rPr>
      <t xml:space="preserve"> pozicija obsega tudi demontažo.</t>
    </r>
  </si>
  <si>
    <t>3.1.E7</t>
  </si>
  <si>
    <r>
      <t>Izvedba električnih vezi na kretnici (4 x 120 mm</t>
    </r>
    <r>
      <rPr>
        <vertAlign val="superscript"/>
        <sz val="10"/>
        <rFont val="Arial Narrow"/>
        <family val="2"/>
        <charset val="238"/>
      </rPr>
      <t>2</t>
    </r>
    <r>
      <rPr>
        <sz val="10"/>
        <rFont val="Arial Narrow"/>
        <family val="2"/>
        <charset val="238"/>
      </rPr>
      <t xml:space="preserve"> izol.) na glavnem tiru.</t>
    </r>
  </si>
  <si>
    <t>3.1.E8</t>
  </si>
  <si>
    <r>
      <t>Izvedba kontinuitetne vezi na kretnici (Al 4 x 150 mm</t>
    </r>
    <r>
      <rPr>
        <vertAlign val="superscript"/>
        <sz val="10"/>
        <rFont val="Arial Narrow"/>
        <family val="2"/>
        <charset val="238"/>
      </rPr>
      <t>2</t>
    </r>
    <r>
      <rPr>
        <sz val="10"/>
        <rFont val="Arial Narrow"/>
        <family val="2"/>
        <charset val="238"/>
      </rPr>
      <t xml:space="preserve"> izol.) na glavnem tiru.
(Premostitev izoliranega stika)</t>
    </r>
  </si>
  <si>
    <t>3.2</t>
  </si>
  <si>
    <t xml:space="preserve">NAČRT ELEKTRIČNIH INŠTALACIJ </t>
  </si>
  <si>
    <t>3.2.1</t>
  </si>
  <si>
    <t>Električne inštalacije zunanje razsvetljave</t>
  </si>
  <si>
    <t>3.2.1.A</t>
  </si>
  <si>
    <t>3.2.1.B</t>
  </si>
  <si>
    <t>KONSTRUKCIJSKO MONTAŽNA DELA</t>
  </si>
  <si>
    <t>3.2.1.C</t>
  </si>
  <si>
    <t>SVETILKE</t>
  </si>
  <si>
    <t>3.2.1.D</t>
  </si>
  <si>
    <t>ELEKTROMONTAŽNA DELA ZA ZUNANJO RAZSVETLJAVO</t>
  </si>
  <si>
    <t>Zakoličba kabelske trase. Zajema novo traso za izgradnjo kabelske kanalizacije za zunanji razvod kablov.</t>
  </si>
  <si>
    <t>m</t>
  </si>
  <si>
    <t>3.2.1.A2</t>
  </si>
  <si>
    <t>Izdelava kabelske kanalizacije z upogljivimi PE-HD (stigmaflex) cevmi v zemljišču 50% III.  kategorije. Obseg del: izkop jarka, izdelava podlage za cevi iz peska granulacije 3-7 mm, dobava in polaganje cevi, dobava in vgraditev distančnikov, obbetoniranje cevi (na povoznih površinah) z betonom C16/20 v višini 10 cm nad zgornjim temenom cevi, zasip jarka z utrjevanjem po slojih in odvoz odvečnega materiala in ureditev okolice. Cev 1xpremera 50 mm</t>
  </si>
  <si>
    <t>Opomba: skupna kabelska akanlizacija za zunanjo razsvetljavo, krmiljenje stikal voznega omrežja ter za SV in TK naprave je delno zajeta v popisu načrta, ki obravnava SV in TK naprave (desni peron). V tem načrtu so zajeti kabelski jaški, temelji in kabelska kanalizacija namenjeni zunanji razsvetljavi levega perona in obeh parkirišč.</t>
  </si>
  <si>
    <t>3.2.1.A3</t>
  </si>
  <si>
    <t>Enako toda cev 2xpremera 50 mm</t>
  </si>
  <si>
    <t>3.2.1.A4</t>
  </si>
  <si>
    <t>Enako toda cev 1xpremera 110 mm</t>
  </si>
  <si>
    <t>3.2.1.A5</t>
  </si>
  <si>
    <t>Enako toda cev 3xpremera 110 mm</t>
  </si>
  <si>
    <t>3.2.1.A6</t>
  </si>
  <si>
    <t>Enako toda cev 4xpremera 110 mm</t>
  </si>
  <si>
    <t>3.2.1.A7</t>
  </si>
  <si>
    <t>Enako toda cev 6xpremera 110 mm</t>
  </si>
  <si>
    <t>3.2.1.A8</t>
  </si>
  <si>
    <t>Enako toda cev 8xpremera 110 mm</t>
  </si>
  <si>
    <t>3.2.1.A9</t>
  </si>
  <si>
    <t>Enako toda cev 4xpremera 110 mm+pehd 2x50mm</t>
  </si>
  <si>
    <t>3.2.1.A10</t>
  </si>
  <si>
    <t>Enako toda cev 6xpremera 110 mm+pehd 2x50mm</t>
  </si>
  <si>
    <t>3.2.1.A11</t>
  </si>
  <si>
    <t>Enako toda cev 8xpremera 110 mm+pehd 2x50mm</t>
  </si>
  <si>
    <t>3.2.1.A12</t>
  </si>
  <si>
    <t>Izdelava kabelske kanalizacije pod tiri z upogljivimi PEHD (Stigmagflex) cevi premera 125 mm v gramozni gredi. Obseg del: izkop jarka, izdelava podlage za cevi iz peska granulacije 3-7 mm, dobava in polaganje cevi, dobava in vgraditev distančnikov, obbetoniranje cevi z betonom C16/20 v višini 10 cm okoli cevi, zasip jarka z utrjevanjem po slojih in odvoz odvečnega materiala in ureditev okolice. Cev 8xpremera 110 mm+2xpehd 2x50mm</t>
  </si>
  <si>
    <t>3.2.1.A13</t>
  </si>
  <si>
    <r>
      <t>Dobava in polaganje betonskih enodelnih korit tip A (2) s pokrovi (zun. mere 26x20,5x100 cm), na izdelano peščeno podlago  s peskom granulacije 3-7 mm (ca 0,09 m</t>
    </r>
    <r>
      <rPr>
        <vertAlign val="superscript"/>
        <sz val="10"/>
        <rFont val="Arial Narrow"/>
        <family val="2"/>
        <charset val="238"/>
      </rPr>
      <t>3</t>
    </r>
    <r>
      <rPr>
        <sz val="10"/>
        <rFont val="Arial Narrow"/>
        <family val="2"/>
        <charset val="238"/>
      </rPr>
      <t xml:space="preserve">/m), ter obsip z obstoječim izkopanim materialom. kompletno z izkopom in odvozom odvečnega materiala.. </t>
    </r>
  </si>
  <si>
    <t>3.2.1.A14</t>
  </si>
  <si>
    <r>
      <t>Enako kot zgoraj toda dobava in polaganje betonskih dvodelnih korit tip B (4) s pokrovi (zun. mere 50x25x100 cm), na izdelano peščeno podlago ter zasip ob straneh s peskom širine ca 10 cm (ca 0,18 m</t>
    </r>
    <r>
      <rPr>
        <vertAlign val="superscript"/>
        <sz val="10"/>
        <rFont val="Arial Narrow"/>
        <family val="2"/>
        <charset val="238"/>
      </rPr>
      <t>3</t>
    </r>
    <r>
      <rPr>
        <sz val="10"/>
        <rFont val="Arial Narrow"/>
        <family val="2"/>
        <charset val="238"/>
      </rPr>
      <t>/m)</t>
    </r>
  </si>
  <si>
    <t>3.2.1.A15</t>
  </si>
  <si>
    <t>Izkop odprtine v utrjeni peščeni podlagi za izgradnjo jaška tip C . Dimenzija izkopa za jašek C je 1x1x1,2m.</t>
  </si>
  <si>
    <t>3.2.1.A16</t>
  </si>
  <si>
    <t>Enako toda dimenzija izkopa za jašek B je 1,6x1,6x1,4m.</t>
  </si>
  <si>
    <t>3.2.1.A17</t>
  </si>
  <si>
    <t>Enako toda dimenzija izkopa za jašek A je 1,6x1,6x2,1m.</t>
  </si>
  <si>
    <t>3.2.1.A18</t>
  </si>
  <si>
    <t xml:space="preserve">Izgradnja armiranobetonskega jaška tip C z litoželeznim pokrovom 60x60 cm, nosilnostjo 250 kN z napisom "Elektrika" , svetlih mer 60x60x80 cm z betoniranjem C 25/30, kompletno z armaturo in opažem. </t>
  </si>
  <si>
    <t>Od navedenega števila pokrovov se pokrovi na peronu izvedejo iz RF materiala tako, da se v pokrov vgradijo tlakovci-kos 22. Jaški na peronih naj bodo izdelani tako, da se po položitvi tlakovcev vidni samo robovi pokrova, brez betona.</t>
  </si>
  <si>
    <t>3.2.1.A19</t>
  </si>
  <si>
    <t>Enako toda tip B jašek svetlih mer 120x120x120 cm</t>
  </si>
  <si>
    <t>3.2.1.A20</t>
  </si>
  <si>
    <t>Enako toda tip A jašek svetlih mer 120x120x210 cm</t>
  </si>
  <si>
    <t>3.2.1.A21</t>
  </si>
  <si>
    <t>Dvig obstoječih jaškov na peronu ali v okolici postajnega poslopja na novo višino perona cca 20 cm. Demontaža obstoječega litoželeznega pokrova 60x60cm. Nadgragnja jaška in montaža novega pokrova. Jašek dimenzij do 1,2x1,2m.</t>
  </si>
  <si>
    <t>3.2.1.A22</t>
  </si>
  <si>
    <t xml:space="preserve">Izgradnja betonskega temelja za  drog (peron, parkirišče, dostopne poti) zunanje razvetljave  z betonom C25/30  svetlih mer 50x50x100 cm, kompletno z sidrno ploščo in sidrnimi vijaki (nerjavečimi) ter uvodnimi pvc cevmi 1*60 mm, ter 1*36 mm za ozemljitev. </t>
  </si>
  <si>
    <t>Temelj za drog za osvetlitev perona se izdela tako, da temelj droga ni viden (če je ta predviden na peronu).</t>
  </si>
  <si>
    <t>3.2.1.A23</t>
  </si>
  <si>
    <t>Izgradnja betonskega temelja za  drog zunanje razvetljave  '(drog s plezalnimi klini) z betonom C25/30  svetlih mer 60x60x180 cm, ter vgrajeno betonsko cevjo fi 200 mm, dolžine 180 cm, in PVC cevjo 2*fi 50 mm za uvod kabla-kompletno.</t>
  </si>
  <si>
    <t>3.2.1.A24</t>
  </si>
  <si>
    <t>Demontaža obstoječih drogov l=10m razsvetljave skupaj s temeljem dim 60x60x180 ter svetilko in odvoz na deponijo.</t>
  </si>
  <si>
    <t>3.2.1.A25</t>
  </si>
  <si>
    <t>Demontaža svetilk z drogov vozne mreže kompletno z objemkami, cevmi in kabli. Ob demontaži so potrebni izklopi napetosti voznega omrežja. Odvoz na deponijo.</t>
  </si>
  <si>
    <t>3.2.1.A26</t>
  </si>
  <si>
    <t>Izdelava preboja skozi obstoječi temelj poslopja in obstoječi jašek pred poslopjem ter kasnejše obbetoniranje cevi skozi zid (po potrebi), odprtina 70x30x30 cm</t>
  </si>
  <si>
    <t>3.2.1.A27</t>
  </si>
  <si>
    <t>Izdelava preboja skozi obstoječi temelj poslopja in obstoječi jašek pred poslopjem ter kasnejše obbetoniranje cevi skozi zid (po potrebi), odprtina 30x30x15 cm</t>
  </si>
  <si>
    <t>3.2.1.A28</t>
  </si>
  <si>
    <t>Izdelava preboja skozi obstoječi temelj poslopja in obstoječi jašek pred poslopjem ter kasnejše obbetoniranje cevi skozi zid (po potrebi), odprtina 30x15x15 cm</t>
  </si>
  <si>
    <t>3.2.1.A29</t>
  </si>
  <si>
    <t>Osvetlitev začasnega perona dolžine cca 70m z ambulantnimi drogovi h=10m (cca 3 kosi). Na vsakem drogu se na konzolo namesti svetilka z sijalko 250W. Dovodni kabel se začasno položi in mehansko zaščiti. Kompletno.</t>
  </si>
  <si>
    <t>3.2.1.A30</t>
  </si>
  <si>
    <t>Krpanje stenskega ometa</t>
  </si>
  <si>
    <r>
      <t>m</t>
    </r>
    <r>
      <rPr>
        <vertAlign val="superscript"/>
        <sz val="10"/>
        <rFont val="Arial Narrow"/>
        <family val="2"/>
        <charset val="238"/>
      </rPr>
      <t>2</t>
    </r>
  </si>
  <si>
    <t>3.2.1.A31</t>
  </si>
  <si>
    <t>Krpanje tlaka v enaki izvedbi kot je sedaj</t>
  </si>
  <si>
    <t>Slikanje sten  s poldisperzijsko barvo z vsemi sloji</t>
  </si>
  <si>
    <t>3.2.1.B1</t>
  </si>
  <si>
    <t xml:space="preserve">Dobava in montaža pocinkanega jeklenega droga na izdelani temelj (cinkanje po SIST EN-ISO 1461). Drog dolžine L=5m montiran s sidrnimi vijaki. Opremljen naj bo  s spono za ozemljitev z vijakom. Vgrajeno naj ima vrstno sponko z odcepno varovalko tip PVE-5/6 (Stanovnik ali tej ustrezno). Sidrni vijaki morajo biti iz nerjavečega materiala. Drog se na peronih montira tako, da so pod tlakovci perona. Na drog (nekatere) bo montirana dodatna optežba kot je zvočniška troblja, el. ura, napisna tabla in podobno). Največja obtežba je ura 40 kg na višini 3,2 m. </t>
  </si>
  <si>
    <t>Drogovi na peronih naj bodo izdelani tako, da po položitvi tlakovcev niso vidni sidrni vijaki in temelj droga</t>
  </si>
  <si>
    <t>3.2.1.B2</t>
  </si>
  <si>
    <t>Bitumenska zaščita spodnjega dela kovinskih drogov do višine 20 cm vključno z vijaki in brez ozemljilnega vodnika.</t>
  </si>
  <si>
    <t>3.2.1.B3</t>
  </si>
  <si>
    <t>Dobava in montaža pocinkanega jeklenega droga v izdelani temelj (cinkanje po SIST EN-ISO 1461). Drog dolžine L=11m naj bo opremljen s spono za ozemljitev, vijakos ter plezalnimi klini. Vgrajeno naj ima vrstno sponko z odcepno varovalko tip PVE-5/16 (Stanovnik ali tej ustrezno). Drog je potrebno opremiti tudi z jekleno vrvjo kompletno s pritrditvijo ali z varnostnim vodilom, za varovanje proti padcu v globino</t>
  </si>
  <si>
    <t>3.2.1.B4</t>
  </si>
  <si>
    <t>3.2.1.B5</t>
  </si>
  <si>
    <t>Konzola za namestitev dveh svetilk na drog  višine h=5m</t>
  </si>
  <si>
    <t>3.2.1.B6</t>
  </si>
  <si>
    <t>Konzola za namestitev dveh svetilk na drog  višine h=11m</t>
  </si>
  <si>
    <t>SVETILKE ZUNANJE RAZSVETLJAVE</t>
  </si>
  <si>
    <t>3.2.1.C1</t>
  </si>
  <si>
    <r>
      <rPr>
        <b/>
        <sz val="10"/>
        <rFont val="Arial Narrow"/>
        <family val="2"/>
        <charset val="238"/>
      </rPr>
      <t>Svetilka za osvetlitev peronov in parkirišč;</t>
    </r>
    <r>
      <rPr>
        <sz val="10"/>
        <rFont val="Arial Narrow"/>
        <family val="2"/>
        <charset val="238"/>
      </rPr>
      <t xml:space="preserve"> '5XE2C32D08DA - Streetlight 21, svetilka za kandelaber, porazdelitev svetilnosti: ST0.8a, izstop svetlobe:  asimetrično, način montaže: nastavek, nastavek, LED High Power LED, nazivni svetlobni tok: 3.042 lm, barva svetlobe: 730, barvna temperatura: 3000K, predstikalna naprava: EVG-z možnostjo zatemnjevanja,  termična zaščita, priklop na omrežje: 220..240V, AC, 50/60Hz, začetek
obratovalne dobe: 21.8 W, konec obratovalne dobe: 22.7 W, redukcija: 10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II (RII - zaščitno izoliranje), certifikacijski znak: CE, ENEC, VDE, odpornost na udarce: IK09, dopustna okoliška
temperatura za zunanja območja uporabe: -35..+50°C. </t>
    </r>
  </si>
  <si>
    <t>3.2.1.C2</t>
  </si>
  <si>
    <t>Pritrdilna prirobnica za kandelaber natičnega premera Ø 40 mm</t>
  </si>
  <si>
    <t>3.2.1.C3</t>
  </si>
  <si>
    <t>Svetilke za osvetlitev tirnega območja. 5XE2C32B08HA - Streetlight 21, svetilka za kandelaber, primarno usmerjanje svetlobe leča, material: PMMA, primarni svetlobnotehnični pokrov: pokrov, material: varnostno kaljeno steklo (ESG), prozoren material, porazdelitev svetilnosti: IP66, zaščitni razred (celota): zaščitni razred II (RII - zaščitno izoliranje), certifikacijski znak: CE, ENEC, VDE, odpornost na udarce: IK09, dopustna okoliška temperatura -35..+50 C. Barva svetlobe 3000K.</t>
  </si>
  <si>
    <t>3.2.1.C4</t>
  </si>
  <si>
    <t xml:space="preserve"> 5XC10008XM1-pritrdilna prirobnica za kandelaber natičnega premera Ø 76 mm</t>
  </si>
  <si>
    <t>3.2.1.D1</t>
  </si>
  <si>
    <r>
      <t>Dobava in polaganje kabla v izdelano kabelsko kanalizacijo (del v  betonska korita, del v pvc cevi) ali notranjosti droga. Oštevilčenje kablov v vseh kabelskih jaških in razdelilnikih. Kabel NYY-J-3x2,5 mm</t>
    </r>
    <r>
      <rPr>
        <vertAlign val="superscript"/>
        <sz val="10"/>
        <rFont val="Arial Narrow"/>
        <family val="2"/>
        <charset val="238"/>
      </rPr>
      <t>2</t>
    </r>
  </si>
  <si>
    <t>3.2.1.D2</t>
  </si>
  <si>
    <r>
      <t>Enako toda kabel NYY-J-4x6 mm</t>
    </r>
    <r>
      <rPr>
        <vertAlign val="superscript"/>
        <sz val="10"/>
        <color theme="1"/>
        <rFont val="Arial Narrow"/>
        <family val="2"/>
        <charset val="238"/>
      </rPr>
      <t>2</t>
    </r>
  </si>
  <si>
    <t>3.2.1.D3</t>
  </si>
  <si>
    <r>
      <t>Enako toda kabel NYY-J-5x6 mm</t>
    </r>
    <r>
      <rPr>
        <vertAlign val="superscript"/>
        <sz val="10"/>
        <color theme="1"/>
        <rFont val="Arial Narrow"/>
        <family val="2"/>
        <charset val="238"/>
      </rPr>
      <t>2</t>
    </r>
  </si>
  <si>
    <t>3.2.1.D4</t>
  </si>
  <si>
    <r>
      <t>Enako toda kabel NYY-J-4x10 mm</t>
    </r>
    <r>
      <rPr>
        <vertAlign val="superscript"/>
        <sz val="10"/>
        <color theme="1"/>
        <rFont val="Arial Narrow"/>
        <family val="2"/>
        <charset val="238"/>
      </rPr>
      <t>2</t>
    </r>
  </si>
  <si>
    <t>3.2.1.D5</t>
  </si>
  <si>
    <r>
      <t>Enako toda kabel NYY-J-4x16 mm</t>
    </r>
    <r>
      <rPr>
        <vertAlign val="superscript"/>
        <sz val="10"/>
        <color theme="1"/>
        <rFont val="Arial Narrow"/>
        <family val="2"/>
        <charset val="238"/>
      </rPr>
      <t>2</t>
    </r>
  </si>
  <si>
    <t>3.2.1.D6</t>
  </si>
  <si>
    <r>
      <t>Enako toda kabel NYY-J-4x25 mm</t>
    </r>
    <r>
      <rPr>
        <vertAlign val="superscript"/>
        <sz val="10"/>
        <color theme="1"/>
        <rFont val="Arial Narrow"/>
        <family val="2"/>
        <charset val="238"/>
      </rPr>
      <t>2</t>
    </r>
  </si>
  <si>
    <t>3.2.1.D7</t>
  </si>
  <si>
    <r>
      <t>Enako toda kabel NYY-J-4x35 mm</t>
    </r>
    <r>
      <rPr>
        <vertAlign val="superscript"/>
        <sz val="10"/>
        <color theme="1"/>
        <rFont val="Arial Narrow"/>
        <family val="2"/>
        <charset val="238"/>
      </rPr>
      <t>2</t>
    </r>
  </si>
  <si>
    <t>3.2.1.D8</t>
  </si>
  <si>
    <r>
      <t>Enako toda kabel NAYY-J-4x70+2,5 mm</t>
    </r>
    <r>
      <rPr>
        <vertAlign val="superscript"/>
        <sz val="10"/>
        <color theme="1"/>
        <rFont val="Arial Narrow"/>
        <family val="2"/>
        <charset val="238"/>
      </rPr>
      <t>2</t>
    </r>
  </si>
  <si>
    <t>3.2.1.D9</t>
  </si>
  <si>
    <r>
      <t>Enako toda kabel NAYY-J-4x150+2,5 mm</t>
    </r>
    <r>
      <rPr>
        <vertAlign val="superscript"/>
        <sz val="10"/>
        <color theme="1"/>
        <rFont val="Arial Narrow"/>
        <family val="2"/>
        <charset val="238"/>
      </rPr>
      <t>2</t>
    </r>
  </si>
  <si>
    <t>3.2.1.D10</t>
  </si>
  <si>
    <t>Dobava in polaganje traku Rf 30*3,5mm položen v izkopani kanal za ozemljitev drogov zunanje razsvetljave, kompletno s križno sponko in povezavo z drogovi z jekleno vrvjo.</t>
  </si>
  <si>
    <t>3.2.1.D11</t>
  </si>
  <si>
    <t>Križna sponka pri vsakem drogu zunanje razsvetljave za ozemljitev droga ter ostalih prevodnih mas kot so ograje, obvestilne table, zavetišče, jeklene klopi na peronu in podobno.</t>
  </si>
  <si>
    <t>3.2.1.D12</t>
  </si>
  <si>
    <r>
      <t>Dobava in polaganje izolirane pocinkane jeklene vrvi 70 mm</t>
    </r>
    <r>
      <rPr>
        <vertAlign val="superscript"/>
        <sz val="10"/>
        <rFont val="Arial Narrow"/>
        <family val="2"/>
        <charset val="238"/>
      </rPr>
      <t>2</t>
    </r>
    <r>
      <rPr>
        <sz val="10"/>
        <rFont val="Arial Narrow"/>
        <family val="2"/>
        <charset val="238"/>
      </rPr>
      <t xml:space="preserve"> položene v alkaten cev fi 32 mm v gramozni gredi ali v cevi od droga zunanje razsvetljave in drugih večjih prevodnih delov do ozemljila, kompletno z vijakom  (dolžine do 5m).</t>
    </r>
  </si>
  <si>
    <t>3.2.1.D13</t>
  </si>
  <si>
    <t>Enako toda dolžine do 10 m</t>
  </si>
  <si>
    <t>3.2.1.D14</t>
  </si>
  <si>
    <r>
      <t>Dobava in montaža kabelske spojke za povezavo obstoječih in novih kablov zunanje razsvetljave v jašku. Spojke do preseka kabla 4x16 mm</t>
    </r>
    <r>
      <rPr>
        <vertAlign val="superscript"/>
        <sz val="10"/>
        <rFont val="Arial Narrow"/>
        <family val="2"/>
        <charset val="238"/>
      </rPr>
      <t>2</t>
    </r>
    <r>
      <rPr>
        <sz val="10"/>
        <rFont val="Arial Narrow"/>
        <family val="2"/>
        <charset val="238"/>
      </rPr>
      <t>.</t>
    </r>
  </si>
  <si>
    <t>3.2.1.D15</t>
  </si>
  <si>
    <t xml:space="preserve">Meritve in preizkus el. instalacij ter meritve osvetljenosti zunanje razsvetljave in prikaz rezultatov. </t>
  </si>
  <si>
    <t>ur</t>
  </si>
  <si>
    <t>3.2.2</t>
  </si>
  <si>
    <t>Električne inštalacije za nadhod in nadstrešnice</t>
  </si>
  <si>
    <t>3.2.2.A</t>
  </si>
  <si>
    <t>3.2.2.B</t>
  </si>
  <si>
    <t>ELEKTROMONTAŽNA DELA ZA PODHOD IN NADTSREŠNICE</t>
  </si>
  <si>
    <t>3.2.2.A1</t>
  </si>
  <si>
    <r>
      <t xml:space="preserve">MTS BL24458 LED 18W 840 IP65  - vgradna stropna zunanja svetilka stanovitne konstrukcije s povišano stopnjo zaščite IP65 in LED virom svetlobe nevtralne barve 4000K in Ra&gt;80, izhodne svetilnosti svetilke 1975 lm, z zelo širokosnopno 95° simetrično optiko  po izračunu, z Vortex optiko za omejitev bleščanja, prašno lakirano ohišje iz litega aluminija srebrno sive barve DB702, nerjavno jeklo in varnostno kaljeno steklo, z vgrajeno visoko odsevno optiko iz čistega aluminija, zaščitnega razreda I, odporna na udarce po IK07, z dvema uvodnicama 5x2,5 kv., za možnost linijskega ožičenja, dimenzije: 550x75x105 mm, s predvideno obratovalno dobo 200 000h L80 B50  pri 25 °C, s certifikatom CE in energijskega razreda A++, z vgrajeno termično regulacijo za nadzor in zaščito vitalnih delov svetilke, z garancijo dobavljivosti nadomestnih delov vključno z LED enoto min. 20 let. </t>
    </r>
    <r>
      <rPr>
        <b/>
        <sz val="10"/>
        <rFont val="Arial Narrow"/>
        <family val="2"/>
        <charset val="238"/>
      </rPr>
      <t>Oznaka v načrtu S1</t>
    </r>
    <r>
      <rPr>
        <sz val="10"/>
        <rFont val="Arial Narrow"/>
        <family val="2"/>
        <charset val="238"/>
      </rPr>
      <t>.</t>
    </r>
  </si>
  <si>
    <t>3.2.2.A2</t>
  </si>
  <si>
    <t>VOK13516 - vgradni okvir za vgradnjo v spuščeni strop, okvir izdelan iz aluminija, s steklenimi vlakni ojačanega poliamida in nerjavnega jekla, potrebni vgradni izrez: 543x70mm, vgradna višina: min. 100 mm, potrebna debelina spuščenega stropa: 5 - 25 mm</t>
  </si>
  <si>
    <t>3.2.2.A3</t>
  </si>
  <si>
    <r>
      <t xml:space="preserve">MTS BQ24477 LED 21W 830 IP65+ PS13192 IP65  - vgradna stropna zunanja svetilka stanovitne konstrukcije s povišano stopnjo zaščite IP65 in LED virom svetlobe tople barve 3000K in Ra&gt;80, izhodne svetilnosti svetilke 1790 lm, z zelo širokosnopno 90° simetrično optiko, prašno lakirano ohišje z Unidure tehnologijo za maks. obstojnost v zunanjih razmerah iz litega aluminija srebrno sive barve DB702, nerjavno jeklo in varnostno kaljeno optično strukturirano steklo, z vgrajeno visoko odsevno optiko iz čistega aluminija, varnostnega razreda III, z dvema uvodnicama za možnost linijskega ožičenja, odporna na udarce po IK06, dimenzije: 155x155x73 mm, potrebni vgradni izrez za vgradnjo v spuščeni strop: 142x142 mm, min, potrebna vgradna globina: 70 mm, s predvideno obratovalno dobo 101 000h L80 B50  pri 25 °C, s certifikatom CE in energijskega razreda A++, z vgrajeno termično regulacijo za nadzor in zaščito vitalnih delov svetilke po DIN EN61547, z v primeru poškodbe ali okvare enostavno zamenjavo varnostnega stekla z rastersko optiko in odsevnikom, predstikalne naprave, LED modula in tesnil, z garancijo dobavljivosti nadomestnih delov vključno z LED enoto min. 20 let </t>
    </r>
    <r>
      <rPr>
        <b/>
        <sz val="10"/>
        <rFont val="Arial Narrow"/>
        <family val="2"/>
        <charset val="238"/>
      </rPr>
      <t>Oznaka v načrtu S2.1.</t>
    </r>
  </si>
  <si>
    <t>3.2.2.A4</t>
  </si>
  <si>
    <t>VOH13501 - vgradno ohišje za vgradnjo v beton stene ali stropa, ohišje izdelano iz aluminija in s steklenimi vlakni ojačane umetne mase, dimenzije: 195x200x155 mm</t>
  </si>
  <si>
    <t>3.2.2.A5</t>
  </si>
  <si>
    <r>
      <t xml:space="preserve">MTS BQ24806 LED 21W 830 IP65 + PS13192 IP65  - vgradna stropna zunanja svetilka stanovitne konstrukcije s povišano stopnjo zaščite IP65 in LED virom svetlobe tople barve 3000K in Ra&gt;80, izhodne svetilnosti svetilke 1700 lm, s širokosnopno 40° simetrično Vortex optiko za optimalno vizualno udobje in omejitev bleščanja, prašno lakirano ohišje z Unidure tehnologijo za maks. obstojnost v zunanjih razmerah iz litega aluminija srebrno sive barve DB702, nerjavno jeklo in varnostno kaljeno optično strukturirano steklo, z vgrajeno visoko odsevno optiko iz čistega aluminija, varnostnega razreda III, z dvema uvodnicama za možnost linijskega ožičenja, odporna na udarce po IK06, dimenzije: 155x155x73 mm, potrebni vgradni izrez za vgradnjo v spuščeni strop: 142x142 mm, min, potrebna vgradna globina: 70 mm, s predvideno obratovalno dobo 98 000h L80 B50  pri 25 °C, s certifikatom CE in energijskega razreda A++, z vgrajeno termično regulacijo za nadzor in zaščito vitalnih delov svetilke po DIN EN61547, z v primeru poškodbe ali okvare enostavno zamenjavo varnostnega stekla z rastersko optiko in odsevnikom, predstikalne naprave, LED modula in tesnil, z garancijo dobavljivosti nadomestnih delov vključno z LED enoto min. 20 let. </t>
    </r>
    <r>
      <rPr>
        <b/>
        <sz val="10"/>
        <rFont val="Arial Narrow"/>
        <family val="2"/>
        <charset val="238"/>
      </rPr>
      <t>Oznaka v načrtu S2.2.</t>
    </r>
  </si>
  <si>
    <t>3.2.2.A6</t>
  </si>
  <si>
    <r>
      <t xml:space="preserve">Beghelli 40003 BS100 REG LED 25W 840 IP65 - nadgradna svetilka s povišano stopnjo zaščite in LED virom svetlobe nevtralne barve 4000K in Ra&gt;80 in barvne stabilnosti LED: 3SDCM, izhodne svetilnosti svetilke 3500lm, ohišje iz samougasljivega UV stabiliziranega PC in opaliziran mikroprizmatični PC difuzor, s širokosnopno simetrično optiko, z vgrajenim jeklenim belim odsevnikom, s tesnenjem z ekspandiranim poliuretanom ki se ne stara, odporna na udarce po IK05, dimenzije:  671x170x95 mm, za temperaturno območje od -20°C do +40°C, s predvideno obratovalno dobo: 60000h L80, s certifikatom CE, energijskega razreda A++, komplet, z garancijo 5 let. </t>
    </r>
    <r>
      <rPr>
        <b/>
        <sz val="10"/>
        <rFont val="Arial Narrow"/>
        <family val="2"/>
        <charset val="238"/>
      </rPr>
      <t>Oznaka v načrtu S3.</t>
    </r>
  </si>
  <si>
    <t>3.2.2.A7</t>
  </si>
  <si>
    <r>
      <t xml:space="preserve">MTS BD24445 LED 28W 840 IP65  - vgradna stropna zunanja svetilka stanovitne konstrukcije s povišano stopnjo zaščite IP65 in LED virom svetlobe nevtralne barve 4000K in Ra&gt;80, izhodne svetilnosti svetilke 2630 lm, z zelo širokosnopno 86° simetrično optiko  po izračunu, prašno lakirano ohišje iz litega aluminija grafitno črne barve in varnostno kaljeno steklo, z vgrajeno visoko odsevno optiko, zaščitnega razreda II z ločenim pretvornikom v IP65 zaščiti, odporna na udarce po IK07, za vpetje v sekundarni strop debeline do 55 mm, dimenzije: Ø175x98 mm, z možnostjo linijskega ožičenja, potrebni vgradni izrez: Ø160 x 100 mm, s predvideno obratovalno dobo 75 000h L80 B50  pri 25 °C, s certifikatom ENEC in energijskega razreda A++, z garancijo dobavljivosti nadomestnih delov vključno z LED enoto min. 20 let. </t>
    </r>
    <r>
      <rPr>
        <b/>
        <sz val="10"/>
        <rFont val="Arial Narrow"/>
        <family val="2"/>
        <charset val="238"/>
      </rPr>
      <t>Oznaka v načrtu S4.</t>
    </r>
  </si>
  <si>
    <t>3.2.2.A8</t>
  </si>
  <si>
    <r>
      <t xml:space="preserve">MTS BL24459 LED 36W 840 IP65  - vgradna stropna zunanja svetilka stanovitne konstrukcije s povišano stopnjo zaščite IP65 in LED virom svetlobe nevtralne barve 4000K in Ra&gt;80, izhodne svetilnosti svetilke 4170 lm, svetlobnotehničnega izkoristka 117 lm/W, z zelo širokosnopno 95° simetrično optiko  po izračunu, prašno lakirano ohišje iz litega aluminija srebrno sive barve DB702, nerjavno jeklo in varnostno kaljeno steklo z optično strukturo, z vgrajeno visoko odsevno optiko iz čistega aluminija, zaščitnega razreda I, odporna na udarce po IK07, z dvema uvodnicama 5x2,5 kv., za možnost linijskega ožičenja, dimenzije: 1045x75x105 mm, s predvideno obratovalno dobo 100 000h L90 B50  pri 25 °C, s certifikatom CE in energijskega razreda A++, z vgrajeno termično regulacijo za nadzor in zaščito vitalnih delov svetilke, z garancijo dobavljivosti nadomestnih delov vključno z LED enoto min. 20 let. </t>
    </r>
    <r>
      <rPr>
        <b/>
        <sz val="10"/>
        <rFont val="Arial Narrow"/>
        <family val="2"/>
        <charset val="238"/>
      </rPr>
      <t>Oznaka v načrtu S5</t>
    </r>
  </si>
  <si>
    <t>3.2.2.A9</t>
  </si>
  <si>
    <t>VOK13517 - vgradni okvir za vgradnjo v spuščeni strop, okvir izdelan iz aluminija, s steklenimi vlakni ojačanega poliamida in nerjavnega jekla, potrebni vgradni izrez: 543x70mm, vgradna višina: min. 100 mm, potrebna debelina spuščenega stropa: 5 - 25 mm</t>
  </si>
  <si>
    <t>3.2.2.A10</t>
  </si>
  <si>
    <r>
      <t xml:space="preserve">Beghelli 4371 UP LED  2436W IP65 AT OPT SE8LTO  - nadgradna stenska oz. stropna svetilka zasilne razsvetljave z LED virom svetlobe, s titan baterijami, z avto test funkcijo, v pripravnem spoju avtonomije 1h, izhodne svetilnosti svetilke pri 1h avtonomiji: 450 lm, s sistemom leč in mikroprizem za dosego minimiziranja bleščanja in visok svetlobno tehnični izkoristek, dimenzije: 213x83x20 mm, z vgrajeno libelo za enostavno montažo v ravni liniji, stanovitno ohišje debeline 20 mm s povišano stopnjo zaščite odporno na udarce po IK07, ohišje bele barve, s certifikatom CE, z garancijo 10 let na komplet svetilko vključno z baterijo. </t>
    </r>
    <r>
      <rPr>
        <b/>
        <sz val="10"/>
        <rFont val="Arial Narrow"/>
        <family val="2"/>
        <charset val="238"/>
      </rPr>
      <t>Oznaka v načrtu ZS1.</t>
    </r>
  </si>
  <si>
    <t>3.2.2.A11</t>
  </si>
  <si>
    <t>4201GP - zaščitna mreža</t>
  </si>
  <si>
    <t>3.2.2.A12</t>
  </si>
  <si>
    <r>
      <t xml:space="preserve">Beghelli 19370 LLL EXTREME LED 7,5W OPT SE1H IP65 - nadgradna stropna svetilka zasilne razsvetljave s povišano stopnjo zaščite in LED virom svetlobe, z priloženimi lečami Largaluce ( antipanik) 7m, priključne moči: 7,5W, stanovitno ohišje iz tlačno litefa aluminija, odporno na udarce po IK09, v pripravnem spoju avtonomije 1h, izhodne svetilnosti pri avtonomiji 1h: 1000 lm, dimenzije: 180x180x57 mm, za temperaturno območje od: -20˚C do +50˚C, s certifikatom CE, z garancijo 10 let na komplet svetilko vključno z baterijo. </t>
    </r>
    <r>
      <rPr>
        <b/>
        <sz val="10"/>
        <rFont val="Arial Narrow"/>
        <family val="2"/>
        <charset val="238"/>
      </rPr>
      <t>Oznaka v načrtu ZS2.</t>
    </r>
  </si>
  <si>
    <t>ELEKTROMONTAŽNA DELA ZA NADHOD IN NADTSREŠNICE</t>
  </si>
  <si>
    <t>3.2.2.B1</t>
  </si>
  <si>
    <t>Instalacijsko stikalo, podometne izvedbe, IP44, komplet z razvodnico, nosilnim in okrasnim okvirjem - 250V, 16A, IZMENIČNO STIKALO</t>
  </si>
  <si>
    <t>3.2.2.B2</t>
  </si>
  <si>
    <t>Enofazna nadometna vtičnica, IP44, z zaščitnim kontaktom, komplet z razvodnico, nosilnim in okrasnim okvirjem, 250V, 16A</t>
  </si>
  <si>
    <t>3.2.2.B3</t>
  </si>
  <si>
    <t>Enofazni stalni priključek komplet z razvodnico, 16A, 230V, 50Hz</t>
  </si>
  <si>
    <t>3.2.2.B4</t>
  </si>
  <si>
    <t>Nadometna razvodnica za izenačevanje potenciala, komplet z vgrajenimi priključnimi sponkami</t>
  </si>
  <si>
    <t>3.2.2.B5</t>
  </si>
  <si>
    <t>Glavna zbiralnica za izenačevanje potencialov</t>
  </si>
  <si>
    <t>3.2.2.B6</t>
  </si>
  <si>
    <r>
      <t>Vodnik za izenačevanje potencialo in povezavo kovinskih mas in opreme, položen prosto ali uvlečen v predhodno položene instalacijske cevi  - HO7V-U 6mm</t>
    </r>
    <r>
      <rPr>
        <vertAlign val="superscript"/>
        <sz val="10"/>
        <color theme="1"/>
        <rFont val="Arial Narrow"/>
        <family val="2"/>
        <charset val="238"/>
      </rPr>
      <t>2</t>
    </r>
  </si>
  <si>
    <t>3.2.2.B7</t>
  </si>
  <si>
    <r>
      <t>Vodnik za izenačevanje potencialo in povezavo kovinskih mas in opreme, položen prosto ali uvlečen v predhodno položene instalacijske cevi  - HO7V-U 10mm</t>
    </r>
    <r>
      <rPr>
        <vertAlign val="superscript"/>
        <sz val="11"/>
        <color theme="1"/>
        <rFont val="Calibri"/>
        <family val="2"/>
        <charset val="238"/>
        <scheme val="minor"/>
      </rPr>
      <t>2</t>
    </r>
  </si>
  <si>
    <t>3.2.2.B8</t>
  </si>
  <si>
    <r>
      <t>Instalacijski kabel položen delno podometno, delno uvlečen v instalacijske cevi in večji del položen na kabelske police - NYM-J-5x2,5 mm</t>
    </r>
    <r>
      <rPr>
        <vertAlign val="superscript"/>
        <sz val="10"/>
        <color theme="1"/>
        <rFont val="Arial Narrow"/>
        <family val="2"/>
        <charset val="238"/>
      </rPr>
      <t>2</t>
    </r>
  </si>
  <si>
    <t>3.2.2.B9</t>
  </si>
  <si>
    <r>
      <t>Enako toda kabel NYM-J-2x1,5 mm</t>
    </r>
    <r>
      <rPr>
        <vertAlign val="superscript"/>
        <sz val="10"/>
        <color theme="1"/>
        <rFont val="Arial Narrow"/>
        <family val="2"/>
        <charset val="238"/>
      </rPr>
      <t>2</t>
    </r>
  </si>
  <si>
    <t>3.2.2.B10</t>
  </si>
  <si>
    <r>
      <t>Enako toda kabel NYM-J-3x1,5 mm</t>
    </r>
    <r>
      <rPr>
        <vertAlign val="superscript"/>
        <sz val="10"/>
        <color theme="1"/>
        <rFont val="Arial Narrow"/>
        <family val="2"/>
        <charset val="238"/>
      </rPr>
      <t>2</t>
    </r>
  </si>
  <si>
    <t>3.2.2.B11</t>
  </si>
  <si>
    <r>
      <t>Enako toda kabel NYM-J-3x2,5 mm</t>
    </r>
    <r>
      <rPr>
        <vertAlign val="superscript"/>
        <sz val="10"/>
        <color theme="1"/>
        <rFont val="Arial Narrow"/>
        <family val="2"/>
        <charset val="238"/>
      </rPr>
      <t>2</t>
    </r>
  </si>
  <si>
    <t>3.2.2.B12</t>
  </si>
  <si>
    <r>
      <t>Enako toda kabel NYM-J-4x1,5 mm</t>
    </r>
    <r>
      <rPr>
        <vertAlign val="superscript"/>
        <sz val="10"/>
        <color theme="1"/>
        <rFont val="Arial Narrow"/>
        <family val="2"/>
        <charset val="238"/>
      </rPr>
      <t>2</t>
    </r>
  </si>
  <si>
    <t>3.2.2.B13</t>
  </si>
  <si>
    <r>
      <t>Enako toda kabel NYM-J-5x1,5 mm</t>
    </r>
    <r>
      <rPr>
        <vertAlign val="superscript"/>
        <sz val="10"/>
        <color theme="1"/>
        <rFont val="Arial Narrow"/>
        <family val="2"/>
        <charset val="238"/>
      </rPr>
      <t>2</t>
    </r>
  </si>
  <si>
    <t>3.2.2.B14</t>
  </si>
  <si>
    <r>
      <t>Enako toda kabel NYM-J-5x2,5 mm</t>
    </r>
    <r>
      <rPr>
        <vertAlign val="superscript"/>
        <sz val="10"/>
        <color theme="1"/>
        <rFont val="Arial Narrow"/>
        <family val="2"/>
        <charset val="238"/>
      </rPr>
      <t>2</t>
    </r>
  </si>
  <si>
    <t>3.2.2.B15</t>
  </si>
  <si>
    <r>
      <t>Enako toda kabel NYM-J-5x4 mm</t>
    </r>
    <r>
      <rPr>
        <vertAlign val="superscript"/>
        <sz val="10"/>
        <color theme="1"/>
        <rFont val="Arial Narrow"/>
        <family val="2"/>
        <charset val="238"/>
      </rPr>
      <t>2</t>
    </r>
  </si>
  <si>
    <t>3.2.2.B16</t>
  </si>
  <si>
    <r>
      <t>Enako toda kabel NYM-J-5x10 mm</t>
    </r>
    <r>
      <rPr>
        <vertAlign val="superscript"/>
        <sz val="10"/>
        <color theme="1"/>
        <rFont val="Arial Narrow"/>
        <family val="2"/>
        <charset val="238"/>
      </rPr>
      <t>2</t>
    </r>
  </si>
  <si>
    <t>3.2.2.B17</t>
  </si>
  <si>
    <r>
      <t>Enako toda kabel NYM-J-4x25mm</t>
    </r>
    <r>
      <rPr>
        <vertAlign val="superscript"/>
        <sz val="10"/>
        <color theme="1"/>
        <rFont val="Arial Narrow"/>
        <family val="2"/>
        <charset val="238"/>
      </rPr>
      <t>2</t>
    </r>
  </si>
  <si>
    <t>3.2.2.B18</t>
  </si>
  <si>
    <r>
      <t xml:space="preserve"> - LiYCY-24x1,5 mm</t>
    </r>
    <r>
      <rPr>
        <vertAlign val="superscript"/>
        <sz val="10"/>
        <rFont val="Arial Narrow"/>
        <family val="2"/>
        <charset val="238"/>
      </rPr>
      <t>2</t>
    </r>
  </si>
  <si>
    <t>3.2.2.B19</t>
  </si>
  <si>
    <r>
      <t xml:space="preserve"> - LiYCY-48x1,5 mm</t>
    </r>
    <r>
      <rPr>
        <vertAlign val="superscript"/>
        <sz val="10"/>
        <rFont val="Arial Narrow"/>
        <family val="2"/>
        <charset val="238"/>
      </rPr>
      <t>2</t>
    </r>
  </si>
  <si>
    <t>3.2.2.B20</t>
  </si>
  <si>
    <r>
      <t xml:space="preserve"> - LiYCY-8x1,5 mm</t>
    </r>
    <r>
      <rPr>
        <vertAlign val="superscript"/>
        <sz val="10"/>
        <rFont val="Arial Narrow"/>
        <family val="2"/>
        <charset val="238"/>
      </rPr>
      <t>2</t>
    </r>
  </si>
  <si>
    <t>3.2.2.B21</t>
  </si>
  <si>
    <t>Elektroinstalacijska cev, rebrasta, gibljiva, položena  podometno v opaž ali tlak podhoda  i. c. Φ 16 mm</t>
  </si>
  <si>
    <t>3.2.2.B22</t>
  </si>
  <si>
    <t>Enako toda i. c. Φ 16 mm</t>
  </si>
  <si>
    <t>3.2.2.B23</t>
  </si>
  <si>
    <t>Enako toda i. c. Φ 23 mm</t>
  </si>
  <si>
    <t>3.2.2.B24</t>
  </si>
  <si>
    <t>Enako toda i. c. Φ 32 mm</t>
  </si>
  <si>
    <t>3.2.2.B25</t>
  </si>
  <si>
    <t>Elektroinstalacijska cev, samougasljiva Φ 16 mm</t>
  </si>
  <si>
    <t>3.2.2.B26</t>
  </si>
  <si>
    <t>3.2.2.B27</t>
  </si>
  <si>
    <t>PVC kabelski kanal za nadometni inštalacijski razvod NIK 0 - 30x30</t>
  </si>
  <si>
    <t>3.2.2.B28</t>
  </si>
  <si>
    <t>Enako toda NIK 0 - 40x25</t>
  </si>
  <si>
    <t>3.2.2.B29</t>
  </si>
  <si>
    <t>Kabelske police, izdelane iz vročecinkane perforirane pločevine, komplet s pokrovi (po potrebi), spojnim, nosilnim in pritrdilnim priborom, položeni v nadstreških in podhodu-PK 50/60</t>
  </si>
  <si>
    <t>3.2.2.B30</t>
  </si>
  <si>
    <t>Enako toda polica PK 100/60</t>
  </si>
  <si>
    <t>3.2.2.B31</t>
  </si>
  <si>
    <t>Enako toda polica PK 200/60</t>
  </si>
  <si>
    <t>3.2.2.B32</t>
  </si>
  <si>
    <t>Nadometna plastična razvodnica s štirimi odcepi</t>
  </si>
  <si>
    <t>3.2.2.B33</t>
  </si>
  <si>
    <t>Nadometna vtičnica 230V, 16A, IP55</t>
  </si>
  <si>
    <t>3.2.2.B34</t>
  </si>
  <si>
    <t>Razdelilnik RN (nadhod) je predviden kot  nadometna omara iz barvane pločevine dimenzij 1900x1000x250 mm, IP44 z vgrajeno opremo. Pred izvedbo preveriti velikost. Vrata morajo biti opremljena s ključavnico SŽ-EE.</t>
  </si>
  <si>
    <t>3.2.2.B35</t>
  </si>
  <si>
    <t xml:space="preserve"> -predal za načrt A4</t>
  </si>
  <si>
    <t>3.2.2.B36</t>
  </si>
  <si>
    <t xml:space="preserve"> - svetilka kot SZ 14W/230V, 50 Hz</t>
  </si>
  <si>
    <t>3.2.2.B37</t>
  </si>
  <si>
    <t xml:space="preserve"> - stikalo vgrajeno na vrata 3p, 100A </t>
  </si>
  <si>
    <t>3.2.2.B38</t>
  </si>
  <si>
    <t>- stikalo 10 A vgradno na šino tripoložajno dvopolno 1-0-2</t>
  </si>
  <si>
    <t>3.2.2.B39</t>
  </si>
  <si>
    <t xml:space="preserve">-stikalo 10 A -na šino(2 polno, položaj 1-0-2) </t>
  </si>
  <si>
    <t>3.2.2.B40</t>
  </si>
  <si>
    <t xml:space="preserve"> - instalacijski odklopnik do velikosti 16A/1p-B</t>
  </si>
  <si>
    <t>3.2.2.B41</t>
  </si>
  <si>
    <t xml:space="preserve"> - instalacijski odklopnik do velikosti 16A/2p-D</t>
  </si>
  <si>
    <t>3.2.2.B42</t>
  </si>
  <si>
    <t xml:space="preserve"> - instalacijski odklopnik do velikosti 16A/3p-B</t>
  </si>
  <si>
    <t>3.2.2.B43</t>
  </si>
  <si>
    <t xml:space="preserve"> - instalacijski odklopnik do velikosti 25A/3p-C</t>
  </si>
  <si>
    <t>3.2.2.B44</t>
  </si>
  <si>
    <t xml:space="preserve"> - instalacijski odklopnik do velikosti 32A/3p-C</t>
  </si>
  <si>
    <t>3.2.2.B45</t>
  </si>
  <si>
    <t xml:space="preserve"> - pomožni kontakt za instalacijski odklopnik </t>
  </si>
  <si>
    <t>3.2.2.B46</t>
  </si>
  <si>
    <t xml:space="preserve"> - pomožni kontakt za RCD stikalo</t>
  </si>
  <si>
    <t>3.2.2.B47</t>
  </si>
  <si>
    <t xml:space="preserve"> - kontaktor 230V, 20A, 2-0, krm. nap. 230V,AC</t>
  </si>
  <si>
    <t>3.2.2.B48</t>
  </si>
  <si>
    <t xml:space="preserve"> - kontaktor 230V, 20A, 4-0, krm. nap. 230V,AC</t>
  </si>
  <si>
    <t>3.2.2.B49</t>
  </si>
  <si>
    <t>-časovno stikalo, 24 ur, 7 dni krm. nap. 230V</t>
  </si>
  <si>
    <t>3.2.2.B50</t>
  </si>
  <si>
    <t>-zaščitno stik. RCCB In=63A, Ii=0,03A s povečano odpornostjo na atmosferska pražnenja</t>
  </si>
  <si>
    <t>3.2.2.B51</t>
  </si>
  <si>
    <t>-zaščitno stik. RCCB In=40A, Ii=0,03A s povečano odpornostjo na atmosferska pražnenja</t>
  </si>
  <si>
    <t>3.2.2.B52</t>
  </si>
  <si>
    <t>-FSA naprava za avtomatski ponovni vklop zaščitnega stikala</t>
  </si>
  <si>
    <t>3.2.2.B53</t>
  </si>
  <si>
    <t>-zaščitno stikalo KZS In=16A, Ii=0,03A</t>
  </si>
  <si>
    <t>3.2.2.B54</t>
  </si>
  <si>
    <t>-pomožni rele, 10A, 4-0, krm. nap. 230V,AC</t>
  </si>
  <si>
    <t>3.2.2.B55</t>
  </si>
  <si>
    <t>-pomožni rele, 8A, 2 CO, krm. nap. 24V,DC</t>
  </si>
  <si>
    <t>3.2.2.B56</t>
  </si>
  <si>
    <t xml:space="preserve">-tokovni nadzorni rele s pomožnim kontaktom, UR5I1011 </t>
  </si>
  <si>
    <t>3.2.2.B57</t>
  </si>
  <si>
    <t>-kontrolnik napetosti za tri faze z dvema pomožnima kontaktoma</t>
  </si>
  <si>
    <t>3.2.2.B58</t>
  </si>
  <si>
    <t xml:space="preserve">-grelec 45W, kot HZG45 </t>
  </si>
  <si>
    <t>3.2.2.B59</t>
  </si>
  <si>
    <t>-regulator temperature in vlage v omari</t>
  </si>
  <si>
    <t>3.2.2.B60</t>
  </si>
  <si>
    <t>-vtičnica 230V, 16A na šino v omari</t>
  </si>
  <si>
    <t>3.2.2.B61</t>
  </si>
  <si>
    <t>-prenapetostni odvodniki ta TT sistem nivo C</t>
  </si>
  <si>
    <t>3.2.2.B62</t>
  </si>
  <si>
    <t>-ločilni transformator 400/230 V, 160 VA</t>
  </si>
  <si>
    <t>3.2.2.B63</t>
  </si>
  <si>
    <t>-usmernik 230V,AC/24V,DC V, 100 VA</t>
  </si>
  <si>
    <t>3.2.2.B64</t>
  </si>
  <si>
    <t>-usmernik 230V,AC/5V,DC V, 100 VA</t>
  </si>
  <si>
    <t>3.2.2.B65</t>
  </si>
  <si>
    <r>
      <t>-vrstne sponke do vs 35 mm</t>
    </r>
    <r>
      <rPr>
        <vertAlign val="superscript"/>
        <sz val="11"/>
        <color theme="1"/>
        <rFont val="Arial Narrow"/>
        <family val="2"/>
        <charset val="238"/>
      </rPr>
      <t>2</t>
    </r>
  </si>
  <si>
    <t>3.2.2.B66</t>
  </si>
  <si>
    <r>
      <t>-vrstne sponke vs 16 za 16 mm</t>
    </r>
    <r>
      <rPr>
        <vertAlign val="superscript"/>
        <sz val="11"/>
        <color theme="1"/>
        <rFont val="Arial Narrow"/>
        <family val="2"/>
        <charset val="238"/>
      </rPr>
      <t>2</t>
    </r>
  </si>
  <si>
    <t>3.2.2.B67</t>
  </si>
  <si>
    <r>
      <t>-vrstne sponke vs 6 za 6 mm</t>
    </r>
    <r>
      <rPr>
        <vertAlign val="superscript"/>
        <sz val="11"/>
        <color theme="1"/>
        <rFont val="Arial Narrow"/>
        <family val="2"/>
        <charset val="238"/>
      </rPr>
      <t>2</t>
    </r>
  </si>
  <si>
    <t>3.2.2.B68</t>
  </si>
  <si>
    <t xml:space="preserve">-vrstne sponke vs 2,5 </t>
  </si>
  <si>
    <t>3.2.2.B69</t>
  </si>
  <si>
    <t xml:space="preserve">-vrstne sponke vs 1,5 </t>
  </si>
  <si>
    <t>3.2.2.B70</t>
  </si>
  <si>
    <t xml:space="preserve">-PEN zbiralka </t>
  </si>
  <si>
    <t>3.2.2.B71</t>
  </si>
  <si>
    <t>-kanal IKP1</t>
  </si>
  <si>
    <t>3.2.2.B72</t>
  </si>
  <si>
    <t xml:space="preserve">-tesnitev uvodnih cevi Raychem RDSS, 'ter razvlaževalni granulat </t>
  </si>
  <si>
    <t>3.2.2.B73</t>
  </si>
  <si>
    <t>Razdelilna omara nova prostostoječa RG-1:termoplastična omara s podstavkom zaščite vsaj IP65, dimenzij 125x100x30 cm z enojnimi vrati in ključavnico SŽ-EE na betonski (plastični) podstavek.</t>
  </si>
  <si>
    <t>3.2.2.B74</t>
  </si>
  <si>
    <t>-števec električne energije odštevalni (interni) do 80A, trifazni elektronski tip PRO380MOD</t>
  </si>
  <si>
    <t>3.2.2.B75</t>
  </si>
  <si>
    <t>-naprava Combox</t>
  </si>
  <si>
    <t>3.2.2.B76</t>
  </si>
  <si>
    <t>-naprava Aximia AXSP3P01</t>
  </si>
  <si>
    <t>3.2.2.B77</t>
  </si>
  <si>
    <t>-stroški parametriranja števcev za prenos podatkov.</t>
  </si>
  <si>
    <t>3.2.2.B78</t>
  </si>
  <si>
    <t>-inštalacijski odklopnik do 1*6A</t>
  </si>
  <si>
    <t>3.2.2.B79</t>
  </si>
  <si>
    <t>- varovalčni odklopnik, ST 250-3*160A</t>
  </si>
  <si>
    <t>3.2.2.B80</t>
  </si>
  <si>
    <t>- varovalčni odklopnik, ST 125-3*100A</t>
  </si>
  <si>
    <t>3.2.2.B81</t>
  </si>
  <si>
    <t>- varovalčni odklopnik, ST 125-3*80A</t>
  </si>
  <si>
    <t>3.2.2.B82</t>
  </si>
  <si>
    <t>- varovalčni odklopnik, ST 125-3*63A</t>
  </si>
  <si>
    <t>3.2.2.B83</t>
  </si>
  <si>
    <t>- varovalčni odklopnik, ST 125-3*..A</t>
  </si>
  <si>
    <t>3.2.2.B84</t>
  </si>
  <si>
    <t>-inštalacijski odklopnik do  1*16A-B</t>
  </si>
  <si>
    <t>3.2.2.B85</t>
  </si>
  <si>
    <t>-inštalacijski odklopnik  3*16A-B</t>
  </si>
  <si>
    <t>3.2.2.B86</t>
  </si>
  <si>
    <t>-zaščitno stik. RCCB In=32A, Ii=0,03A s povečano odpornostjo na atmosferska pražnenja</t>
  </si>
  <si>
    <t>3.2.2.B87</t>
  </si>
  <si>
    <t>3.2.2.B88</t>
  </si>
  <si>
    <t>-svetilka s stikalom 6W fluo, IP55</t>
  </si>
  <si>
    <t>3.2.2.B89</t>
  </si>
  <si>
    <t>3.2.2.B90</t>
  </si>
  <si>
    <t>- PEN zbiralka</t>
  </si>
  <si>
    <t>3.2.2.B91</t>
  </si>
  <si>
    <t>Razdelilna omara nova prostostoječa RG-2:termoplastična omara s podstavkom zaščite vsaj IP65, dimenzij 125x100x30 cm z enojnimi vrati in ključavnico SŽ-EE na betonski (plastični) podstavek.</t>
  </si>
  <si>
    <t>3.2.2.B92</t>
  </si>
  <si>
    <t>3.2.2.B93</t>
  </si>
  <si>
    <t>3.2.2.B94</t>
  </si>
  <si>
    <t>3.2.2.B95</t>
  </si>
  <si>
    <t>3.2.2.B96</t>
  </si>
  <si>
    <t>3.2.2.B97</t>
  </si>
  <si>
    <t>3.2.2.B98</t>
  </si>
  <si>
    <t>3.2.2.B99</t>
  </si>
  <si>
    <t>3.2.2.B100</t>
  </si>
  <si>
    <t>3.2.2.B101</t>
  </si>
  <si>
    <t>3.2.2.B102</t>
  </si>
  <si>
    <t>3.2.2.B103</t>
  </si>
  <si>
    <t>3.2.2.B104</t>
  </si>
  <si>
    <t>3.2.2.B105</t>
  </si>
  <si>
    <t>3.2.2.B106</t>
  </si>
  <si>
    <t>3.2.2.B107</t>
  </si>
  <si>
    <t>Merilna omara prostostoječa PMO 1:termoplastična omara s podstavkom zaščite vsaj IP65, dimenzij 125x100x30 cm z enojnimi vrati in ključavnico SŽ-EE na betonski (plastični) podstavek.</t>
  </si>
  <si>
    <t>3.2.2.B108</t>
  </si>
  <si>
    <t xml:space="preserve">- polindirektni trifazni števec s 15-minutno registracijo delovne in jalove energije indirektni prestave x/5A s komunikacijskim vmesnikom. Tip bo določen v elektroenergetskem soglasju (kot ZMD 410, CU-P32 Landis+Gyr)  </t>
  </si>
  <si>
    <t>3.2.2.B109</t>
  </si>
  <si>
    <t>-tokovni transformator kot EASK 250/5A</t>
  </si>
  <si>
    <t>3.2.2.B110</t>
  </si>
  <si>
    <t>3.2.2.B111</t>
  </si>
  <si>
    <t>- varovalčni odklopnik, ST 400-3*250A</t>
  </si>
  <si>
    <t>3.2.2.B112</t>
  </si>
  <si>
    <t>-merilne sponke</t>
  </si>
  <si>
    <t>3.2.2.B113</t>
  </si>
  <si>
    <t>.-inštalacijski odklopnik 3x6A</t>
  </si>
  <si>
    <t>3.2.2.B114</t>
  </si>
  <si>
    <t>-zbiralčni sistem 60</t>
  </si>
  <si>
    <t>3.2.2.B115</t>
  </si>
  <si>
    <t>-GSMR prenos podatkov</t>
  </si>
  <si>
    <t>3.2.2.B116</t>
  </si>
  <si>
    <t>3.2.2.B117</t>
  </si>
  <si>
    <t xml:space="preserve">-odvodnik prenapetosti PROTEC  B2, komplet, In=8/20,30kA             </t>
  </si>
  <si>
    <t>3.2.2.B118</t>
  </si>
  <si>
    <t>Merilna omara prostostoječa PMO 2:termoplastična omara s podstavkom zaščite vsaj IP65, dimenzij 125x100x30 cm z enojnimi vrati in ključavnico SŽ-EE na betonski (plastični) podstavek.</t>
  </si>
  <si>
    <t>3.2.2.B119</t>
  </si>
  <si>
    <t xml:space="preserve">- direktni trifazni števec z registracijo delovne  energije s komunikacijskim vmesnikom za obstoječa stanovanja, kolesarnico in bife.  </t>
  </si>
  <si>
    <t>3.2.2.B120</t>
  </si>
  <si>
    <t>3.2.2.B121</t>
  </si>
  <si>
    <t>3.2.2.B122</t>
  </si>
  <si>
    <t>- varovalčni odklopnik, Tytan-3*20A</t>
  </si>
  <si>
    <t>3.2.2.B123</t>
  </si>
  <si>
    <t>- varovalčni odklopnik, Tytan-3*25A</t>
  </si>
  <si>
    <t>3.2.2.B124</t>
  </si>
  <si>
    <t>3.2.2.B125</t>
  </si>
  <si>
    <t>3.2.2.B126</t>
  </si>
  <si>
    <t>Ogrevanje žlote in odtočnih cevi. Dobava in montaža ATESTIRANE grelne instalacije v žloto in odtočne cevi do peskolova s pritrdilno in obesno opremo, z grelnim kablom GD 20W/m</t>
  </si>
  <si>
    <t>3.2.2.B127</t>
  </si>
  <si>
    <t>Stikalni blok z diferenčno in kratkostično zaščito ter avtomatiko za upravljanje preko temperaturnega regulatorja kot Egro Zorman</t>
  </si>
  <si>
    <t>3.2.2.B128</t>
  </si>
  <si>
    <t>Elektronski sklop EM, digitalni za optimalno krmiljenje ogrevanja žlebov s pogoji vlage in temperature</t>
  </si>
  <si>
    <t>3.2.2.B129</t>
  </si>
  <si>
    <t>Komplet žlebnih tipal vlage in temperature za elektronski sklop EM</t>
  </si>
  <si>
    <t>3.2.2.B130</t>
  </si>
  <si>
    <t>Temperaturni regulator za ročni vklop za vgradnjo na DIN letev, 0 do 40°C s tipalom 3m</t>
  </si>
  <si>
    <t>3.2.2.B131</t>
  </si>
  <si>
    <t>Drobni in vezni material, meritve, atesti, puščanje v pogon, tehnična dokumentacija</t>
  </si>
  <si>
    <t>3.2.2.B132</t>
  </si>
  <si>
    <r>
      <t>Dobava in polaganje napajalnega kabla za stikalni blok gretja žlot iz nadstrešnic -NYY-J-4 x 16 mm</t>
    </r>
    <r>
      <rPr>
        <vertAlign val="superscript"/>
        <sz val="10"/>
        <color theme="1"/>
        <rFont val="Arial Narrow"/>
        <family val="2"/>
        <charset val="238"/>
      </rPr>
      <t xml:space="preserve">2 </t>
    </r>
  </si>
  <si>
    <t>3.2.2.B133</t>
  </si>
  <si>
    <t>Izdelava poročila o vizualnem pregledu, preizkusu in meritvah električnih instalacij. Potrdilo o brezhibnem delovanju aktivne požarne zaščite (zasilna razsvetljava nadhoda in stopnišča).</t>
  </si>
  <si>
    <t>3.2.2.B134</t>
  </si>
  <si>
    <t>Dobava in polaganje nerjavečega traku Rf 30x3,5 mm v podhodu v armirano-betonsko konstrukcijo ter povezava z armaturo s sponko KON 09. Sponka na tekoči meter.</t>
  </si>
  <si>
    <t>3.2.2.B135</t>
  </si>
  <si>
    <t>Povezava dveh Rf trakov 30x3,5 s križno spojko KON 01A</t>
  </si>
  <si>
    <t>3.2.2.B136</t>
  </si>
  <si>
    <t>Povezava Rf traku 30x3,5mm s križno spojko KON 02A</t>
  </si>
  <si>
    <t>3.2.2.B137</t>
  </si>
  <si>
    <t>Element za fiksni ozemljilni priključek kot Hermi KON30.  Preko tega priključka se izvede povezava za GIP, DIP, Rf ročaji stopnišča, jeklene konstrukcije nadhoda, jeklene klopi in podobno.</t>
  </si>
  <si>
    <t>3.2.2.B138</t>
  </si>
  <si>
    <t xml:space="preserve">Dobava in polaganje vodnika fi 8mm iz Al legure na konzole za "Sika" kritino kompletno s konzolo SON04A po robu strehe ali na atiko s SON14 peronskegih nadstreškov. Konzola na vsaki meter dolžine. </t>
  </si>
  <si>
    <t>3.2.2.B139</t>
  </si>
  <si>
    <t xml:space="preserve">Dobava in polaganje vodnika fi 8mm iz Al legure na konzole za "Sika" kritino kompletno s konzolo SON017 prečno po peronskih nadstreških kompletno. Konzola na vsaki meter dolžine. </t>
  </si>
  <si>
    <t>3.2.2.B140</t>
  </si>
  <si>
    <t>Povezava ozemljila z nosilci nadstreška, ograje in pododbno, vijačna z 2xM8 z ušescem na nosilcu</t>
  </si>
  <si>
    <t>3.2.2.B141</t>
  </si>
  <si>
    <r>
      <t>Dobava in polaganje izolirane pocinkane jeklene vrvi 70 mm</t>
    </r>
    <r>
      <rPr>
        <vertAlign val="superscript"/>
        <sz val="11"/>
        <color theme="1"/>
        <rFont val="Arial Narrow"/>
        <family val="2"/>
        <charset val="238"/>
      </rPr>
      <t>2</t>
    </r>
    <r>
      <rPr>
        <sz val="11"/>
        <color theme="1"/>
        <rFont val="Arial Narrow"/>
        <family val="2"/>
        <charset val="238"/>
      </rPr>
      <t xml:space="preserve"> položene v alkaten cev fi 32 mm v gramozni gredi ali v cevi od ozemljila Rf-35x4mm do nosilca nadstreška, ograje in podobno, kompletno z vijakom in s kabelskim čevljem (dolžine do 5m).</t>
    </r>
  </si>
  <si>
    <t>3.2.2.B142</t>
  </si>
  <si>
    <t>Povezava zgoraj omenjenega na jekleno kontsrukcijo nadstreška s sponko SON16 in samoreznim vijakom.</t>
  </si>
  <si>
    <t>3.2.2.B143</t>
  </si>
  <si>
    <t>Dobava in montaža vezice za ozemljitev drogov ograje, in podobno H07V-K-16 mm2, l=0,5m</t>
  </si>
  <si>
    <t>3.2.2.B144</t>
  </si>
  <si>
    <t>Naprava za nadzor nedovoljene napetosti dotika na ozemljenih strukturah postaje napram tirnicam povratnega toka v enosmernem sistemu vleke nazivne napetosti 3000 V (skladno s standardom SIST EN).  Karakteristike;napajanje izmenična napetost 230V, AC. Glavne lastnosti kontaktorja tirnica-zemlja: Nazivna napetost Une 3000 V DC, najvišja napetost opreme 4,8 kV, DC, izolacijski nivo 50 Hz/1min, izolacijski nivo 1,2/50ms 40 kV, izklopni tok 900A, vklopni tok 50 kA, prenapetostni rele 40, 170V, DC. Displej dogodkov ter daljinski prenos dogodkov. Tip naprave je LBR-n COET. Kompletno dobava priklop in šilanje osebja.</t>
  </si>
  <si>
    <t>3.2.2.B145</t>
  </si>
  <si>
    <t>Polaganje vodnika med napravo in minus polom voznega omrežja (tirnico), ter med napravo in najbližjim drogom voznega omrežja. Vodnik se položi v pvc cev fi 50mm in se na vrat tirnico in drog VM privijači. Vodnik H07V-K-120 mm2</t>
  </si>
  <si>
    <t>3.2.2.B146</t>
  </si>
  <si>
    <t>Prilagoditev SCADE SNEV za napravo za kratkostičenje in prenos v center vodenja Ljubljana za vodenje SNEV :</t>
  </si>
  <si>
    <t>3.3</t>
  </si>
  <si>
    <t>KRMILJENJE STIKAL VO</t>
  </si>
  <si>
    <t>3.3.A</t>
  </si>
  <si>
    <t>KABELSKE POVEZAVE, DOBAVA IN MONTAŽA</t>
  </si>
  <si>
    <t>3.3.B</t>
  </si>
  <si>
    <t>3.3.C</t>
  </si>
  <si>
    <t>3.3.A1</t>
  </si>
  <si>
    <t>Preverba kabelskih tras in demontaža obstoječih kablov</t>
  </si>
  <si>
    <t>3.3.A2</t>
  </si>
  <si>
    <t>Dobava NN napajalnih, krmilnih in signalnih kablov, polaganje v že izdelano oz. novo kabelsko kanalizacijo ter izvedba kabelskih priključkov</t>
  </si>
  <si>
    <t>3.3.A3</t>
  </si>
  <si>
    <t>Kovinske cevi ɸ55/2 mm za mehansko zaščito kablov (med kabelskim koritom in EM pogonom ter med EM pogonom in stikalom na vrhu droga).</t>
  </si>
  <si>
    <t>3.3.A4</t>
  </si>
  <si>
    <t>Dobava in montaža novih PVC cevi ɸ30 mm za mehansko zaščito kablov (med EM pogonom in stikalom na vrhu droga).</t>
  </si>
  <si>
    <t>3.3.A5</t>
  </si>
  <si>
    <t>Dobava in montaža nove razvodne omarice, tip A, kompletno opremljena ter tipska ključavnica EE</t>
  </si>
  <si>
    <t>3.3.A6</t>
  </si>
  <si>
    <t>Dobava in montaža nove razvodne omarice, tip B, kompletno opremljena ter tipska ključavnica EE</t>
  </si>
  <si>
    <t>3.3.A7</t>
  </si>
  <si>
    <t>Meritve izvedenih el. inštalacij iz strani usposobljene osebe</t>
  </si>
  <si>
    <t>PREDELAVA KOMANDNEGA POLJA =W+EKO OMARE, DOBAVA IN MONTAŽA</t>
  </si>
  <si>
    <t>3.3.B1</t>
  </si>
  <si>
    <t>Demontaža in odstranitev komandnega polja z vrat omare</t>
  </si>
  <si>
    <t>3.3.B2</t>
  </si>
  <si>
    <t>Izdelava, dobava in montaža novega komandnega polja na vrata omare EKO</t>
  </si>
  <si>
    <t>LOKALNO DALJINSKO IN DALJINSKO VODENJE - PROJEKTIRANJE, DOBAVA NOVIH ELEMENTOV IN IZVEDBA</t>
  </si>
  <si>
    <t>3.3.C1</t>
  </si>
  <si>
    <t>-Predelava kompletne omare za potrebe dodatnega stikala na postaji (=W+EKO)
'-DALJINSKO VODENJE - projektiranje, dobava novih elementov in izvedba
'-Predelava naprav vodenja CAU
'-Nadgradnja obstoječega sistema SCADA v ENP in vseh CV
'-Testiranje, spuščanje v pogon, izelava PZI in PID, DZO in NOV dokumentacije, šolanje uporabnikov</t>
  </si>
  <si>
    <t>3.5</t>
  </si>
  <si>
    <t>3.5.1</t>
  </si>
  <si>
    <t>Električne inštalacije v postajnem poslopju in skladišču</t>
  </si>
  <si>
    <t>3.5.1.A</t>
  </si>
  <si>
    <t>3.5.1.B</t>
  </si>
  <si>
    <t>3.5.1.C</t>
  </si>
  <si>
    <t>ELEKTROMONTAŽNA DELA</t>
  </si>
  <si>
    <t>3.5.1.D</t>
  </si>
  <si>
    <t>STRELOVOD</t>
  </si>
  <si>
    <t>3.5.1.A1</t>
  </si>
  <si>
    <t>3.5.1.A2</t>
  </si>
  <si>
    <t>3.5.1.A3</t>
  </si>
  <si>
    <t>Enako toda cev 3xpremera 50 mm</t>
  </si>
  <si>
    <t>3.5.1.A4</t>
  </si>
  <si>
    <t>Izdelava preboja skozi obstoječi temelj poslopja, skladišča in obstoječi jašek pred poslopjem ter kasnejše obbetoniranje cevi skozi zid (po potrebi), velikost odprtine cca 40x30cm</t>
  </si>
  <si>
    <t>3.5.1.A5</t>
  </si>
  <si>
    <t>Enako todavelikost odprtine cca 15x30cm</t>
  </si>
  <si>
    <t>3.5.1.A6</t>
  </si>
  <si>
    <t>3.5.1.A7</t>
  </si>
  <si>
    <t>Slikanje sten s poldisperzijsko barvo</t>
  </si>
  <si>
    <t>3.5.1.A8</t>
  </si>
  <si>
    <t>3.5.1.A9</t>
  </si>
  <si>
    <t>Zakoličba trase za polaganje ozemljila.</t>
  </si>
  <si>
    <t>3.5.1.A10</t>
  </si>
  <si>
    <t>Rezanje in rušenje asfalta deb. 10cm z nakladanjem in odvozom na stalno deponijo, vključno stroški deponiranja</t>
  </si>
  <si>
    <t>3.5.1.A11</t>
  </si>
  <si>
    <t>Izkop jarka v zemlji. III do IV kategorije z odmetom in odvozom odvečnega materiala. Jarek dim. 0,8x0,4m.</t>
  </si>
  <si>
    <t>Gradbena dela, za potrebno polaganje ozemljila okoli skladišča. Predviden je izkop za temeljev za novo nakladalno rampo okoli skladišča. V kolikor pride do izgradnje rampe se ozemljilo položi v temelje rampe in ni potrebnih dodatnih izkopov. V kolikor do tega ne pride pa je potreben izkop po navedenihih postavkah.</t>
  </si>
  <si>
    <r>
      <t>m</t>
    </r>
    <r>
      <rPr>
        <vertAlign val="superscript"/>
        <sz val="10"/>
        <rFont val="Arial Narrow"/>
        <family val="2"/>
        <charset val="238"/>
      </rPr>
      <t>3</t>
    </r>
  </si>
  <si>
    <t>3.5.1.A12</t>
  </si>
  <si>
    <t>Zasip jarka z materialom od izkopa s postopnim vgrajevanjem v slojih 20-30 cm</t>
  </si>
  <si>
    <t>3.5.1.A13</t>
  </si>
  <si>
    <t>Krpanje asfaltne površine na cesti, asfaltni sloj v debelini 10 cm, vzpostavitev obstoječega stanja.</t>
  </si>
  <si>
    <t>SVETILKE DOBAVA IN MONTAŽA</t>
  </si>
  <si>
    <t>3.5.1.B1</t>
  </si>
  <si>
    <r>
      <rPr>
        <sz val="10"/>
        <rFont val="Arial Narrow"/>
        <family val="2"/>
        <charset val="238"/>
      </rPr>
      <t xml:space="preserve">MTS Trilux Arimo M73 PW19 LED 36W 940 ET IP40 -  zaprta stropna svetilka z LED virom svetlobe nevtralne barve 4000K in kakovosti barvne kakovosti Ra&gt;90, izhodne svetilnosti svetilke 4200 lm, barvne enakomernosti po McAdam: 3 SDCM, prašno lakirano kovinsko ohišje bele barve RAL9016, s širokosnopno PMMA mikroprizmatično optiko z visokim izkoristkom, z omejitvijo bleščanja UGR&lt;19 po EN12464-1 oz. UGR=17,9 z vseh strani, s predvideno obratovalno dobo 100 000h L80 pri 25  ͦ C oz. 50 000h L90 pri 25° C, dimenzije svetilke: 596x596x22/32 mm, energijskega razreda A++, s certifikatom CE,  z garancijo 5 let. </t>
    </r>
    <r>
      <rPr>
        <b/>
        <sz val="11"/>
        <rFont val="Arial Narrow"/>
        <family val="2"/>
        <charset val="238"/>
      </rPr>
      <t>Oznaka v načrtu S1.</t>
    </r>
  </si>
  <si>
    <t>3.5.1.B2</t>
  </si>
  <si>
    <r>
      <rPr>
        <sz val="10"/>
        <rFont val="Arial Narrow"/>
        <family val="2"/>
        <charset val="238"/>
      </rPr>
      <t>Trilux Amatris C07 HR LED 16W 840 IP44 - vgradna zaprta stropna svetilka z LED virom svetlobe nevtralne barve 3000K in barvne kakovosti po RA&gt;80, s povišano stopnjo zaščite, izhodne svetilnosti svetilke: 1500 lm, poglobljena z visokosijajnim širokosnopnim odsevnikom, zaprta s PMMA mikroprizmatično optiko, z omejitvijo bleščanja UGR=19,7,  s pasivnim sistemom hlajenja iz litega aluminija, dimenzije: Ø230x100 mm, potrebni vgradni izrez: Ø 200 mm, predvidene obratovalne dobe min. 50 000h L70 pri 25 ͦ C, energijskega razreda A++, s certifikatoma ENEC in CE, z garancijo 5 let.</t>
    </r>
    <r>
      <rPr>
        <b/>
        <sz val="11"/>
        <rFont val="Arial Narrow"/>
        <family val="2"/>
        <charset val="238"/>
      </rPr>
      <t xml:space="preserve"> Oznaka v načrtu S2.</t>
    </r>
  </si>
  <si>
    <t>3.5.1.B3</t>
  </si>
  <si>
    <r>
      <rPr>
        <sz val="10"/>
        <rFont val="Arial Narrow"/>
        <family val="2"/>
        <charset val="238"/>
      </rPr>
      <t xml:space="preserve">Trilux Amatris C07 HR LED 24W 840 IP44 - vgradna zaprta stropna svetilka z LED virom svetlobe nevtralne barve 4000K in barvne kakovosti po RA&gt;80, s povišano stopnjo zaščite, izhodne svetilnosti svetilke: 2000 lm, poglobljena z visokosijajnim širokosnopnim odsevnikom, zaprta s PMMA mikroprizmatično optiko, z omejitvijo bleščanja UGR=20,7,  s pasivnim sistemom hlajenja iz litega aluminija, dimenzije: Ø230x100 mm, potrebni vgradni izrez: Ø 200 mm, predvidene obratovalne dobe min. 50 000h L70 pri 25 ͦ C, energijskega razreda A++, s certifikatoma ENEC in CE, z garancijo 5 let. </t>
    </r>
    <r>
      <rPr>
        <b/>
        <sz val="11"/>
        <rFont val="Arial Narrow"/>
        <family val="2"/>
        <charset val="238"/>
      </rPr>
      <t>Oznaka v načrtu S3.</t>
    </r>
  </si>
  <si>
    <t>3.5.1.B4</t>
  </si>
  <si>
    <r>
      <rPr>
        <sz val="10"/>
        <rFont val="Arial Narrow"/>
        <family val="2"/>
        <charset val="238"/>
      </rPr>
      <t xml:space="preserve">Vgradna svetilka v sekundarni strop po izbiri izvajalca iz litega aluminija, dimenzije: cca Ø230x100 mm, potrebni vgradni izrez: Ø 200 mm. Svetilka naj bo opremljena z LED sijalko modrega spektra moči cca 10 W v dogovoru z upravljalcem.  </t>
    </r>
    <r>
      <rPr>
        <b/>
        <sz val="11"/>
        <rFont val="Arial Narrow"/>
        <family val="2"/>
        <charset val="238"/>
      </rPr>
      <t>Oznaka v načrtu S4.</t>
    </r>
  </si>
  <si>
    <t>3.5.1.B5</t>
  </si>
  <si>
    <r>
      <t xml:space="preserve">MTS Quasar 300M LED 20W 830 IP65 - zunanja nadgradna stenska svetilka s povišano stopnjo zaščite in LED virom svetlobe tople barve 3000K, s širokosnopno optiko, ohišje prašno lakirani tlačno liti aluminij metalno sive barve in varnostno steklo z notranjo mikroprizmatično optiko, izhodne svetilnosti 930 lm, odprna na udarce po IK06, dimenzije: 300x100x100 mm, onratovalnega poteka: 50000h L80, v skladu z uredbo o svetlobnem onesnaževanju in certifikatom ENEC, z garancijo 5 let. </t>
    </r>
    <r>
      <rPr>
        <b/>
        <sz val="11"/>
        <rFont val="Arial Narrow"/>
        <family val="2"/>
        <charset val="238"/>
      </rPr>
      <t>Oznaka v načrtu S5.</t>
    </r>
  </si>
  <si>
    <t>3.5.1.B6</t>
  </si>
  <si>
    <r>
      <rPr>
        <sz val="10"/>
        <rFont val="Arial Narrow"/>
        <family val="2"/>
        <charset val="238"/>
      </rPr>
      <t xml:space="preserve">Beghelli 19332 LLL DWRC LED 6W LG SE1H IP42 Lungaluce - vgradna svetilka zasilne razsvetljave s koridor optiko, z LED virom svetlobe, v pripravnem spoju avtonomije 1h, izhodne svetilnosti svetilke pri 1h avtonomiji: 165 lm, dimenzije: Ø120x46 mm,  potrebni izrez: Ø80-100mm, </t>
    </r>
    <r>
      <rPr>
        <b/>
        <sz val="10"/>
        <rFont val="Arial Narrow"/>
        <family val="2"/>
        <charset val="238"/>
      </rPr>
      <t>z avtotest funkcijo</t>
    </r>
    <r>
      <rPr>
        <sz val="10"/>
        <rFont val="Arial Narrow"/>
        <family val="2"/>
        <charset val="238"/>
      </rPr>
      <t xml:space="preserve">, s certifikatoma ENEC in CE,  z garancijo 4 leta na komplet svetilko vključno z baterijo. </t>
    </r>
    <r>
      <rPr>
        <b/>
        <sz val="11"/>
        <rFont val="Arial Narrow"/>
        <family val="2"/>
        <charset val="238"/>
      </rPr>
      <t>Oznaka v načrtu ZS1.</t>
    </r>
  </si>
  <si>
    <t>3.5.1.B7</t>
  </si>
  <si>
    <r>
      <t xml:space="preserve">Beghelli 19332 LLL DWRC LED 6W LG SE3H IP42 Largaluce - vgradna svetilka zasilne razsvetljave z antipanik optiko, z LED virom svetlobe, v pripravnem spoju avtonomije 3h, izhodne svetilnosti svetilke pri 3h avtonomiji: 165 lm, dimenzije: Ø120x46 mm,  potrebni izrez: Ø80-100mm, </t>
    </r>
    <r>
      <rPr>
        <b/>
        <sz val="10"/>
        <rFont val="Arial Narrow"/>
        <family val="2"/>
        <charset val="238"/>
      </rPr>
      <t>z avtotest funkcijo</t>
    </r>
    <r>
      <rPr>
        <sz val="10"/>
        <rFont val="Arial Narrow"/>
        <family val="2"/>
        <charset val="238"/>
      </rPr>
      <t xml:space="preserve">, s certifikatoma ENEC in CE,  z garancijo 4 leta na komplet svetilko vključno z baterijo. </t>
    </r>
    <r>
      <rPr>
        <b/>
        <sz val="11"/>
        <rFont val="Arial Narrow"/>
        <family val="2"/>
        <charset val="238"/>
      </rPr>
      <t>Oznaka v načrtu ZS2.</t>
    </r>
  </si>
  <si>
    <t>3.5.1.B8</t>
  </si>
  <si>
    <r>
      <rPr>
        <sz val="10"/>
        <rFont val="Arial Narrow"/>
        <family val="2"/>
        <charset val="238"/>
      </rPr>
      <t xml:space="preserve">Beghelli 4380 UP LED EXIT 20M 7,5W AT SA1H OPT IP40 - nadgradna stropna svetilka zasilne razsvetljave z LED virom svetlobe, z osvetljenim piktogramom smeri izhoda: naravnost, levo/desno, razpoznavnosti 20m, v trajnem spoju avtonomije 1h, dimenzije: 214x154x29 mm,  </t>
    </r>
    <r>
      <rPr>
        <b/>
        <sz val="10"/>
        <rFont val="Arial Narrow"/>
        <family val="2"/>
        <charset val="238"/>
      </rPr>
      <t>z avtotest funkcijo</t>
    </r>
    <r>
      <rPr>
        <sz val="10"/>
        <rFont val="Arial Narrow"/>
        <family val="2"/>
        <charset val="238"/>
      </rPr>
      <t xml:space="preserve">, s titan baterijo, z garancijo 10 let na komplet svetilko vključno z baterijo. </t>
    </r>
    <r>
      <rPr>
        <b/>
        <sz val="11"/>
        <rFont val="Arial Narrow"/>
        <family val="2"/>
        <charset val="238"/>
      </rPr>
      <t>Oznaka v načrtu ZS3.</t>
    </r>
  </si>
  <si>
    <t>3.5.1.B9</t>
  </si>
  <si>
    <r>
      <t xml:space="preserve">Beghelli Aestetica N - stenske nalepke s piktogrami smeri izhoda, smer: naravnost, levo, desno. </t>
    </r>
    <r>
      <rPr>
        <b/>
        <sz val="11"/>
        <rFont val="Arial Narrow"/>
        <family val="2"/>
        <charset val="238"/>
      </rPr>
      <t>Oznaka v načrtu N-N.</t>
    </r>
  </si>
  <si>
    <t>3.5.1.B10</t>
  </si>
  <si>
    <t>MTS Norma + LO LED 18W IP65 - nadgradna linijska svetilka s povišano stopnjo zaščite in LED virom svetlobe nevtralne barve 4000K, z že vgrajenim linijskim ožičenjem za linijsko montažo, izhodne svetilnosti 2718 lm, s širokosnopno optiko, ohišje iz UV obstojnega ekstrudiranega PC sive barve z opalno optiko in zaključki iz tehnopolimera, z vgrajenim sistemom hlajenja iz aluminija, odporna na udarce po IK09, s priključno uvodnico M20x1,5 in 5 polno priključno sponko, dimenzije: 660x75x64 mm, obratovalne dobe min. 44000h L80, s certifikatom CE in garancijo 5 let. Svetilka za osvetlitev peronskega nadstreška na postajnem poslopju (zamenjava obstoječih svetilk)</t>
  </si>
  <si>
    <t>3.5.1.C1</t>
  </si>
  <si>
    <t>Instalacijsko stikalo, podometne izvedbe, komplet z razvodnico, nosilnim in okrasnim okvirjem - 250V, 16A, NAVADNO STIKALO</t>
  </si>
  <si>
    <t>3.5.1.C2</t>
  </si>
  <si>
    <t>Instalacijsko stikalo, podometne izvedbe, komplet z razvodnico, nosilnim in okrasnim okvirjem - 250V, 16A, IZMENIČNO STIKALO</t>
  </si>
  <si>
    <t>3.5.1.C3</t>
  </si>
  <si>
    <t>Enofazna podometna vtičnica, z zaščitnim kontaktom, komplet z razvodnico, nosilnim in okrasnim okvirjem, 250V, 16A</t>
  </si>
  <si>
    <t>3.5.1.C4</t>
  </si>
  <si>
    <t>Alarmni komplet za stranišče invalida s posebnimi potrebami, komplet kot tip EA048 (EA033); potezno stikalo svetlobno opozorilo nad vrati in napajalna enota z reset funkcijo.</t>
  </si>
  <si>
    <t>3.5.1.C5</t>
  </si>
  <si>
    <t>IR senzor gibanja 360 stopinj za montažo na strop.</t>
  </si>
  <si>
    <t>3.5.1.C6</t>
  </si>
  <si>
    <t>IR senzor gibanja 180 stopinj za montažo na strop.</t>
  </si>
  <si>
    <t>3.5.1.C7</t>
  </si>
  <si>
    <t>3.5.1.C8</t>
  </si>
  <si>
    <t>Trifazni stalni priključek komplet z razvodnico, 16A,400V, 50Hz</t>
  </si>
  <si>
    <t>3.5.1.C9</t>
  </si>
  <si>
    <t>Podometna razvodnica za izenačevanje potenciala, komplet z vgrajenimi priključnimi sponkami</t>
  </si>
  <si>
    <t>3.5.1.C10</t>
  </si>
  <si>
    <t>Dvoprekatni parapetni kanal, pločevinaste izvedbe, komplet z pokrovi, pregradami, koleni, spojkami in pomožnim spojnim materialom, kot tip ELBA AT-110/72</t>
  </si>
  <si>
    <t>3.5.1.C11</t>
  </si>
  <si>
    <t xml:space="preserve">Trojna enofazna podometna vtičnica za vgradnjo v parapetni kanal, z zaščitnim kontaktom, komplet z razvodnico, nosilnim in okrasnim okvirjem, 250V, 16A </t>
  </si>
  <si>
    <t>3.5.1.C12</t>
  </si>
  <si>
    <t>Dvojna informacijska vtičnica 2xRJ45 FTP, PowerCat 6A, Molex PN za vgradnjo v parapetni kanal, komplet z razvodnico, nosilnim in okrasnim okvirjem</t>
  </si>
  <si>
    <t>3.5.1.C13</t>
  </si>
  <si>
    <t>Enojna informacijska vtičnica 1xRJ45 FTP, PowerCat 6A, Molex PN za vgradnjo v podomet ali nadomet, komplet z razvodnico, nosilnim in okrasnim okvirjem</t>
  </si>
  <si>
    <t>3.5.1.C14</t>
  </si>
  <si>
    <t>Vodnik H07V-K-6mm2 za izenačevanje potencialo in povezavo kovinskih mas in opreme, položen prosto ali uvlečen v predhodno položene instalacijske</t>
  </si>
  <si>
    <t>3.5.1.C15</t>
  </si>
  <si>
    <t>Vodnik H07V-K-16mm2 za izenačevanje potencialo in povezavo kovinskih mas in opreme, položen prosto ali uvlečen v predhodno položene instalacijske</t>
  </si>
  <si>
    <t>3.5.1.C16</t>
  </si>
  <si>
    <r>
      <t>Instalacijski kabel položen delno podometno, delno uvlečen v instalacijske cevi in večji del položen na kabelske police ali parapetne kanale  NYM-J-2x1,5mm</t>
    </r>
    <r>
      <rPr>
        <vertAlign val="superscript"/>
        <sz val="10"/>
        <rFont val="Arial Narrow"/>
        <family val="2"/>
        <charset val="238"/>
      </rPr>
      <t>2</t>
    </r>
  </si>
  <si>
    <t>3.5.1.C17</t>
  </si>
  <si>
    <r>
      <t>Instalacijski kabel položen delno podometno, delno uvlečen v instalacijske cevi in večji del položen na kabelske police ali parapetne kanale  NYM-J-3x1,5mm</t>
    </r>
    <r>
      <rPr>
        <vertAlign val="superscript"/>
        <sz val="10"/>
        <rFont val="Arial Narrow"/>
        <family val="2"/>
        <charset val="238"/>
      </rPr>
      <t>2</t>
    </r>
  </si>
  <si>
    <t>3.5.1.C18</t>
  </si>
  <si>
    <r>
      <t>Instalacijski kabel položen delno podometno, delno uvlečen v instalacijske cevi in večji del položen na kabelske police ali parapetne kanale  NYM-J-5x1,5mm</t>
    </r>
    <r>
      <rPr>
        <vertAlign val="superscript"/>
        <sz val="10"/>
        <rFont val="Arial Narrow"/>
        <family val="2"/>
        <charset val="238"/>
      </rPr>
      <t>2</t>
    </r>
  </si>
  <si>
    <t>3.5.1.C19</t>
  </si>
  <si>
    <r>
      <t>Instalacijski kabel položen delno podometno, delno uvlečen v instalacijske cevi in večji del položen na kabelske police ali parapetne kanale  NYM-J-3x2,5mm</t>
    </r>
    <r>
      <rPr>
        <vertAlign val="superscript"/>
        <sz val="10"/>
        <rFont val="Arial Narrow"/>
        <family val="2"/>
        <charset val="238"/>
      </rPr>
      <t>2</t>
    </r>
  </si>
  <si>
    <t>3.5.1.C20</t>
  </si>
  <si>
    <r>
      <t>Instalacijski kabel položen delno podometno, delno uvlečen v instalacijske cevi in večji del položen na kabelske police ali parapetne kanale  NYM-J-5x2,5mm</t>
    </r>
    <r>
      <rPr>
        <vertAlign val="superscript"/>
        <sz val="10"/>
        <rFont val="Arial Narrow"/>
        <family val="2"/>
        <charset val="238"/>
      </rPr>
      <t>2</t>
    </r>
  </si>
  <si>
    <t>3.5.1.C21</t>
  </si>
  <si>
    <r>
      <t>Instalacijski kabel položen delno podometno, delno uvlečen v instalacijske cevi in večji del položen na kabelske police ali parapetne kanale  NYM-J-5x6mm</t>
    </r>
    <r>
      <rPr>
        <vertAlign val="superscript"/>
        <sz val="10"/>
        <rFont val="Arial Narrow"/>
        <family val="2"/>
        <charset val="238"/>
      </rPr>
      <t>2</t>
    </r>
  </si>
  <si>
    <t>3.5.1.C22</t>
  </si>
  <si>
    <t xml:space="preserve"> - FTP cat 7 PVC Molex PN</t>
  </si>
  <si>
    <t>3.5.1.C23</t>
  </si>
  <si>
    <t>Elektroinstalacijska cev, rebrasta, gibljiva, položena  podometno ali v opaž i. c. Φ 13 mm</t>
  </si>
  <si>
    <t>3.5.1.C24</t>
  </si>
  <si>
    <t>Elektroinstalacijska cev, rebrasta, gibljiva, položena  podometno ali v opaž i. c. Φ 16 mm</t>
  </si>
  <si>
    <t>3.5.1.C25</t>
  </si>
  <si>
    <t>Elektroinstalacijska cev, rebrasta, gibljiva, položena  podometno ali v opaž i. c. Φ 36 mm</t>
  </si>
  <si>
    <t>3.5.1.C26</t>
  </si>
  <si>
    <t>Kabelske police, izdelane iz vročecinkane perforirane pločevine, komplet s pokrovi, spojnim, nosilnim in pritrdilnim priborom PK 50</t>
  </si>
  <si>
    <t>3.5.1.C27</t>
  </si>
  <si>
    <t>Kabelske police, izdelane iz vročecinkane perforirane pločevine, komplet s pokrovi, spojnim, nosilnim in pritrdilnim priborom PK 100</t>
  </si>
  <si>
    <t>3.5.1.C28</t>
  </si>
  <si>
    <t>Protipožarna tesnilna masa za tesnenje prehodov kablov in korit med požarnimi conami</t>
  </si>
  <si>
    <t>3.5.1.C29</t>
  </si>
  <si>
    <t>3.5.1.C30</t>
  </si>
  <si>
    <t>Ozemljitvene objemke razne</t>
  </si>
  <si>
    <t>3.5.1.C31</t>
  </si>
  <si>
    <t>Dobava in montaža usmernika 230V, AC/24V, DC za napajnje krmilnika armatur pri umivalnikih in splakovalnik pisoarjev.</t>
  </si>
  <si>
    <t>3.5.1.C32</t>
  </si>
  <si>
    <t>Demontaža obstoječe el. opreme obstoječega dela postajnega poslopja, ki je predmet obravnave, kot so;svetilke,  kabli vtičnice, stikala.</t>
  </si>
  <si>
    <t>3.5.1.C33</t>
  </si>
  <si>
    <t>Sodelovanje z vzdrževalnim osebjem Službe SŽ-EE, ugotavljanje poteka obstoječih napajalnih kablov in načina povezav, ter uskladitev potrebnih izklopov zaradi prestavitve merilne omare in glavne razdelilne omare.</t>
  </si>
  <si>
    <t>3.5.1.C34</t>
  </si>
  <si>
    <t>Priključek drsnih vrst, ventilatorja, termostata, bojlerja…..</t>
  </si>
  <si>
    <t>3.5.1.C35</t>
  </si>
  <si>
    <t>Razdelilnik R-PP (prometni urad) je predviden kot  nadometna omara iz barvane pločevine dimenzij 1000x600x170 mm, z vgrajeno opremo. Pred izvedbo preveriti velikost:</t>
  </si>
  <si>
    <t>3.5.1.C36</t>
  </si>
  <si>
    <t xml:space="preserve"> - predal za načrt A4</t>
  </si>
  <si>
    <t>3.5.1.C37</t>
  </si>
  <si>
    <t xml:space="preserve"> - ključavnica SŽ-EE </t>
  </si>
  <si>
    <t>3.5.1.C38</t>
  </si>
  <si>
    <t xml:space="preserve"> - stikalo vgrajeno na vrata 3p, 63A </t>
  </si>
  <si>
    <t>3.5.1.C39</t>
  </si>
  <si>
    <t xml:space="preserve"> - stikalo vgrajeno na letev štiripoložajno 1p, 0-1-2-3, 10A </t>
  </si>
  <si>
    <t>3.5.1.C40</t>
  </si>
  <si>
    <t xml:space="preserve"> - rele 12V,DC,10A, 2-0</t>
  </si>
  <si>
    <t>3.5.1.C41</t>
  </si>
  <si>
    <r>
      <t xml:space="preserve"> - kombinirano zaščitno stikalo B16A/I</t>
    </r>
    <r>
      <rPr>
        <vertAlign val="subscript"/>
        <sz val="10"/>
        <rFont val="Arial Narrow"/>
        <family val="2"/>
        <charset val="238"/>
      </rPr>
      <t>dn</t>
    </r>
    <r>
      <rPr>
        <sz val="10"/>
        <rFont val="Arial Narrow"/>
        <family val="2"/>
        <charset val="238"/>
      </rPr>
      <t>=30 mA</t>
    </r>
  </si>
  <si>
    <t>3.5.1.C42</t>
  </si>
  <si>
    <t>3.5.1.C43</t>
  </si>
  <si>
    <t>3.5.1.C44</t>
  </si>
  <si>
    <t>3.5.1.C45</t>
  </si>
  <si>
    <t xml:space="preserve"> - kontaktor 230V, 20A, 2-0</t>
  </si>
  <si>
    <t>3.5.1.C46</t>
  </si>
  <si>
    <t>3.5.1.C47</t>
  </si>
  <si>
    <t>-naprava Combox 10-11-22, razširjena na več digitalnih vhodov, poleg dveh števcev el. energije še za meritev porabe toplotne energije za ogrevanje</t>
  </si>
  <si>
    <t>3.5.1.C48</t>
  </si>
  <si>
    <t>3.5.1.C49</t>
  </si>
  <si>
    <t>3.5.1.C50</t>
  </si>
  <si>
    <t>-Vrstne sponke različne, N in Pe letev</t>
  </si>
  <si>
    <t>3.5.1.C51</t>
  </si>
  <si>
    <t>Razdelilnik R-SK (skladišče) je predviden kot  nadometna omara iz barvane pločevine dimenzij 800x600x170 mm, z vgrajeno opremo. Pred izvedbo preveriti velikost:</t>
  </si>
  <si>
    <t>3.5.1.C52</t>
  </si>
  <si>
    <t>3.5.1.C53</t>
  </si>
  <si>
    <t>3.5.1.C54</t>
  </si>
  <si>
    <t>3.5.1.C55</t>
  </si>
  <si>
    <t xml:space="preserve"> - stikalo vgrajeno na letev štiripoložajno 1p, 1-0-2, 10A </t>
  </si>
  <si>
    <t>3.5.1.C56</t>
  </si>
  <si>
    <t>3.5.1.C57</t>
  </si>
  <si>
    <t>3.5.1.C58</t>
  </si>
  <si>
    <t>3.5.1.C59</t>
  </si>
  <si>
    <t>3.5.1.C60</t>
  </si>
  <si>
    <t>3.5.1.C61</t>
  </si>
  <si>
    <t>3.5.1.C62</t>
  </si>
  <si>
    <t>3.5.1.C63</t>
  </si>
  <si>
    <t xml:space="preserve"> - rele z zakasnjenim izklopom do 30 min.</t>
  </si>
  <si>
    <t>3.5.1.C64</t>
  </si>
  <si>
    <t>-prenapetostni odvodniki za TT sistem, razred C</t>
  </si>
  <si>
    <t>3.5.1.C65</t>
  </si>
  <si>
    <t xml:space="preserve"> -vrstne sponke različne, N in Pe letev</t>
  </si>
  <si>
    <t>3.5.1.D1</t>
  </si>
  <si>
    <t>Dobava in polaganje traku Rf-30*3,5 mm položen v izkopani kanal</t>
  </si>
  <si>
    <t>3.5.1.D2</t>
  </si>
  <si>
    <t xml:space="preserve">Žica iz Al legure fi 8mm AH1 položena po slemenu Bramac na nosilce kot SON 06 (1xnosilec na meter dolžine) kat. Št. 621 (Hermi). Kompletno. </t>
  </si>
  <si>
    <t>3.5.1.D3</t>
  </si>
  <si>
    <t>Žica AH1 iz Al legure fi 8mm položena  na zidne nosilce SON14 (1xnosilec na meter dolžine)kat. Št. 112210. Kompletno</t>
  </si>
  <si>
    <t>3.5.1.D4</t>
  </si>
  <si>
    <t>Žica AH1 iz Al legure fi 8mm položena  na zidne nosilce ZON03 (1xnosilec na meter dolžine)kat. Št. 20327. Kompletno</t>
  </si>
  <si>
    <t>3.5.1.D5</t>
  </si>
  <si>
    <t>Žica AH1 iz Al legure fi 8mm položena ob žleb na nosilce KON 11A (1xnosilec na meter dolžine) pred dobavo preveriti premer odtočnih cevi. Kompletno.</t>
  </si>
  <si>
    <t>3.5.1.D6</t>
  </si>
  <si>
    <t xml:space="preserve">Dobava in montaža križnega spoja  trak-trak kot KON 01  </t>
  </si>
  <si>
    <t>3.5.1.D7</t>
  </si>
  <si>
    <t xml:space="preserve">Kontaktna sponka za pločevinaste dele in okroglim vodnikom kot SON 04 </t>
  </si>
  <si>
    <t>3.5.1.D8</t>
  </si>
  <si>
    <t>Dobava in montaža spoja za prehodni žlebni spoj kot KON 06</t>
  </si>
  <si>
    <t>3.5.1.D9</t>
  </si>
  <si>
    <t>Dobava in povezava drugih prevodnih delov na strelovod z vijačno povezavo kot so ograja, fasadni jekleni elementi, jeklene konstrukcije in podobno, dolžine do 2m.</t>
  </si>
  <si>
    <t>3.5.1.D10</t>
  </si>
  <si>
    <t>Dobava in montaža merilnega spoja za Rf-30x3,5 in Al vodnika fi 8mm kot KON 02A</t>
  </si>
  <si>
    <t>3.5.1.D11</t>
  </si>
  <si>
    <t>Dobava in montaža vertikalne mehanske zaščite merilnega stika kot  VZ 03</t>
  </si>
  <si>
    <t>3.5.1.D12</t>
  </si>
  <si>
    <t>Dobava in montaža merilne številke kot MŠ za Rf</t>
  </si>
  <si>
    <t>3.5.1.D13</t>
  </si>
  <si>
    <t>Element za fiksni ozemljilni priključek kot KON 30.</t>
  </si>
  <si>
    <t>3.5.1.D14</t>
  </si>
  <si>
    <t>Fleksibilni povezovalni element kot KON 05-2 za galvansko povezavo pločevinaste obrobepovezovanje s kontaktno sponko kot KON 05D</t>
  </si>
  <si>
    <t>3.5.1.D15</t>
  </si>
  <si>
    <t>Poročilo o pregledu, meritvah in preizkusu strelovodne napeljave.</t>
  </si>
  <si>
    <t>3.6</t>
  </si>
  <si>
    <t>ZAŠČITA IN PRESTAVITEV SV IN TK NAPRAV</t>
  </si>
  <si>
    <t>3.6.1</t>
  </si>
  <si>
    <t>3.6.1.A</t>
  </si>
  <si>
    <t>KABLI (DOBAVA, POLAGANJE IN OZNAČITEV)</t>
  </si>
  <si>
    <t>3.6.1.B</t>
  </si>
  <si>
    <t>3.6.1.C</t>
  </si>
  <si>
    <t>KABELSKO MONTAŽNA DELA</t>
  </si>
  <si>
    <t>3.6.1.D</t>
  </si>
  <si>
    <t>OSTALA - SPLOŠNA DELA</t>
  </si>
  <si>
    <t>3.6.1.A1</t>
  </si>
  <si>
    <t>TK 59           3x4x0,8   M</t>
  </si>
  <si>
    <t>3.6.1.A2</t>
  </si>
  <si>
    <t>TK 59           5x4x0,8   M</t>
  </si>
  <si>
    <t>3.6.1.A3</t>
  </si>
  <si>
    <t xml:space="preserve">TD 10JV      10x4x1,2          </t>
  </si>
  <si>
    <t>3.6.1.A4</t>
  </si>
  <si>
    <t xml:space="preserve">progovni - tip STKY-J ...           </t>
  </si>
  <si>
    <t>3.6.1.A5</t>
  </si>
  <si>
    <t>A-D2Y(ZN) 2Y 6x6 SM 9/125 - samonosilni</t>
  </si>
  <si>
    <t>brez polaganja</t>
  </si>
  <si>
    <t>3.6.1.B1</t>
  </si>
  <si>
    <t>Elektronsko lociranje obstoječih SVTK kabelskih tras ter površinska oznaka z barvo ali trasnimi količki - izvede upravljavec</t>
  </si>
  <si>
    <t>Upoštevano je v postavki Stroški upravljavca.</t>
  </si>
  <si>
    <t>3.6.1.B2</t>
  </si>
  <si>
    <t>Trasiranje nove kabelske trase zemeljskega kabla, kabelske kanalizacije ali kabelskih korit - za celoten odsek</t>
  </si>
  <si>
    <t>3.6.1.B3</t>
  </si>
  <si>
    <t>Posek drevja in grmovja - za celoten odsek</t>
  </si>
  <si>
    <t>3.6.1.B4</t>
  </si>
  <si>
    <t>Ročni prečni kontrolni izkop obstoječe kabelske trase</t>
  </si>
  <si>
    <t>3.6.1.B5</t>
  </si>
  <si>
    <t>Izkop kabelskega jarka. Obseg del: izkop jarka do 0,4x0,9 (m), izdelava posteljice s peskom granulacije 4-8 mm, zasip kabla/cevi s peskom, dobava in položitev opozorilnega traku, zasip jarka z izkopanim materialom z nabijanjem po slojih in ureditev okolice.</t>
  </si>
  <si>
    <t>3.6.1.B6</t>
  </si>
  <si>
    <t>Izkop in zasip jam za kabelske spojke. Obseg del: izkop do 1,5 m3 v zemljišču do IV. ktg. in dobava in položitev štirih zaščitnih betonskih plošč in plastičnih ščitnikov, zasip jame in ureditev okolice</t>
  </si>
  <si>
    <t>3.6.1.B7</t>
  </si>
  <si>
    <t>Razbitje in odstranitev dela obstoječega betonskega temelja ali drugih podobnih ovir v zemlji (na območju kabelskega jarka)</t>
  </si>
  <si>
    <t>3.6.1.B8</t>
  </si>
  <si>
    <t>Ročni izkop obstoječih kablov/cevi - do dolžine 4m</t>
  </si>
  <si>
    <t>3.6.1.B9</t>
  </si>
  <si>
    <t>Ročni izkop in zaščita obstoječih PVC, PE, ... cevi (npr. kabelske kanalizacije) z obbetoniranjem (do 4 m), zasip jarka</t>
  </si>
  <si>
    <t>3.6.1.B10</t>
  </si>
  <si>
    <t>Zaščita položenih PE, PVC ali alkaten cevi z obbetoniranjem z C12/15, na območju dovozov na gradbišče</t>
  </si>
  <si>
    <t>3.6.1.B11</t>
  </si>
  <si>
    <t>Ročni izkop in zaščita obstoječih PVC, PE, ... cevi (npr. kabelske kanalizacije - do 10 cevi) z obbetoniranjem, prestavitev cevi, vključno z izkopom in zasipom jarka</t>
  </si>
  <si>
    <t>3.6.1.B12</t>
  </si>
  <si>
    <t>Poglobitev obstoječega kabla v cevi na globino 1,5 m pod GRP - pod progo (ročni izkop kabla v cevi, obbetoniranje cevi) - do 4 cevi</t>
  </si>
  <si>
    <t>3.6.1.B13</t>
  </si>
  <si>
    <t>Prestavitev in zaščita obstoječih SVTK kablov/cevi s PVC polcevmi ali PE prerezanimi cevmi (do 10 kablov v skupni trasi), prestavitev v začasno traso na teren</t>
  </si>
  <si>
    <t>3.6.1.B14</t>
  </si>
  <si>
    <t>Zaščita obstoječih zemeljskih kablov ali cevi s položitvijo desk ("plohov") na teren nad kablom oziroma nad cevmi, na območju dovozov na gradbišče, kasnejša odstranitev desk in ureditev okolice</t>
  </si>
  <si>
    <t>3.6.1.B15</t>
  </si>
  <si>
    <t>Vbetoniranje 3x PE cevi premera 63mm v temelj droga VM za prehod kabla skozi temelj VM</t>
  </si>
  <si>
    <t>3.6.1.B16</t>
  </si>
  <si>
    <t>Dodatek za ročni izkop pri izkopu za temelj VM zaradi bližine SVTK vodov/naprav</t>
  </si>
  <si>
    <t>3.6.1.B17</t>
  </si>
  <si>
    <t>Začasna zaščita SV ali TK naprave proti vdiranju v gradbeno jamo temelja - vse</t>
  </si>
  <si>
    <t>3.6.1.B18</t>
  </si>
  <si>
    <t>Začasna zaščita stojišča SV ali TK naprave proti vdiranju v gradbeno jamo temelja (po potrebi) - vse</t>
  </si>
  <si>
    <t>3.6.1.B19</t>
  </si>
  <si>
    <t>Ročni izkop kablov in/ali cevi na mestu izgradnje temelja, začasna zaščita kablov in/ali cevi proti vdiranju v gradbeno jamo temelja VM, podrivanje "ploha" (2 kosa) v dolžini do 4 m, po vgraditvi temelja povrnitev prvotnega stanja - vse</t>
  </si>
  <si>
    <t>3.6.1.B20</t>
  </si>
  <si>
    <t>Ročni izkop kablov in/ali cevi na območju izgradnje temelja (do 20m), prestavitev kablov ob predviden temelj VM, začasna zaščita kablov in/ali cevi proti vdiranju v gradbeno jamo temelja VM, podrivanje "ploha" (2 kosa) v dolžini do 4 m, po vgraditvi temelja povrnitev prvotnega stanja - vse</t>
  </si>
  <si>
    <t>3.6.1.B21</t>
  </si>
  <si>
    <t>Začasen umik betonskih korit stran od gradbene jame droga VM, zaščita kablov in/ali cevi na območju gradbene jame z lesenimi plohi (2 kosa) v dolžini do 6m, po vgraditvi temelja povrnitev prvotnega stanja - vse</t>
  </si>
  <si>
    <t>3.6.1.B22</t>
  </si>
  <si>
    <t>Začasen umik betonskih korit (do 20m) stran od gradbene jame droga VM, prestavitev in zaščita kablov in/ali cevi na območju gradbene jame z lesenimi plohi (2 kosa) v dolžini do 6m, po vgraditvi temelja ponovna položitev korit in/ali cevi ter kablov v novo traso ob temelj VM - vse</t>
  </si>
  <si>
    <t>3.6.1.B23</t>
  </si>
  <si>
    <t>Začasna odstranitev kovinskih korit na območju vgradnje temelja VM, po vgradnji ponovna položitev, v dolžini do 6m</t>
  </si>
  <si>
    <t>3.6.1.B24</t>
  </si>
  <si>
    <t>Prilagoditev ali nadomestitev kovinskih korit na območju vgradnje temelja VM, vključno z nosilci korit, ureditev kablov, v dolžini do 6m</t>
  </si>
  <si>
    <t>3.6.1.B25</t>
  </si>
  <si>
    <t>Prilagoditev ali nadomestitev kovinskih korit na območju odstranitve obstoječega temelja in droga VM, vključno z nosilci korit, ureditev kablov, v dolžini do 6m</t>
  </si>
  <si>
    <t>3.6.1.B26</t>
  </si>
  <si>
    <t>Čiščenje kabelske trase na mestih, kjer polagamo betonska korita</t>
  </si>
  <si>
    <t>3.6.1.B27</t>
  </si>
  <si>
    <t>Izdelava betonske posteljice za betonska korita na delih trase, kjer ni mogoč izkop jarka</t>
  </si>
  <si>
    <t>3.6.1.B28</t>
  </si>
  <si>
    <t>Dobava in polaganje enodelnih betonskih kabelskih korit tip A (EBK), izmer 200x200x1000 (mm), z dvema pokrovoma tip SŽ in ustrezno vrvico, ureditev podlage</t>
  </si>
  <si>
    <t>3.6.1.B29</t>
  </si>
  <si>
    <t>Dobava in polaganje dvodelnih betonskih kabelskih korit tip B (DBK), izmer 400x200x1000 (mm), z dvema pokrovoma tip SŽ in ustrezno vrvico, ureditev podlage</t>
  </si>
  <si>
    <t>3.6.1.B30</t>
  </si>
  <si>
    <t>Dobava in polaganje trodelnih betonskih kabelskih korit tip C (TBK), izmer 600x200x1000 (mm), z dvema pokrovoma tip SŽ in ustrezno vrvico, ureditev podlage</t>
  </si>
  <si>
    <t>3.6.1.B31</t>
  </si>
  <si>
    <t>Dodatek za izvedbo prehoda betonskih kabelskih korit in/ali PEHD cevi v kabelski jašek</t>
  </si>
  <si>
    <t>3.6.1.B32</t>
  </si>
  <si>
    <t>Odkrivanje in ponovno pokrivanje betonskih kabelskih korit</t>
  </si>
  <si>
    <t>3.6.1.B33</t>
  </si>
  <si>
    <t>Ročni izkop in odvoz obstoječih betonskih kabelskih korit na deponijo ali v skladišče</t>
  </si>
  <si>
    <t>3.6.1.B34</t>
  </si>
  <si>
    <t>Polaganje začasno odstranjenih obstoječih enodelnih betonskih kabelskih korit tip A ali tip 2 (EBK), izmer 260x205x1000 (mm), z dvema pokrovoma tip SŽ in ustrezno vrvico, ureditev podlage</t>
  </si>
  <si>
    <t>3.6.1.B35</t>
  </si>
  <si>
    <t>Zamenjava obstoječih poškodovanih betonskih kabelskih korit in pokrovov
- EBK korito tip A ali tip 2</t>
  </si>
  <si>
    <t>3.6.1.B36</t>
  </si>
  <si>
    <t>Zamenjava obstoječih poškodovanih betonskih kabelskih korit in pokrovov
- DBK korito tip B ali tip 4</t>
  </si>
  <si>
    <t>3.6.1.B37</t>
  </si>
  <si>
    <t>Izdelava začasne zaščite obstoječih betonskih korit in morebitne cevi pod njimi proti vdiranju v gradbeno jamo, po končanih delih odstranitev zaščite</t>
  </si>
  <si>
    <t>3.6.1.B38</t>
  </si>
  <si>
    <t>Zaščita obstoječih betonskih kabelskih korit s položitvijo desk ("plohov") na teren nad koriti, na območju dovozov na gradbišče, po končanih delih odstranitev zaščite iz desk, z odvozom in ureditvijo okolice v prvotno stanje</t>
  </si>
  <si>
    <t>3.6.1.B39</t>
  </si>
  <si>
    <t>Nerjaveča (FeZn) kabelska korita min. debeline 2mm - 350x150 (mm) s pokrovom, vključno z nosilci korit (konzole)</t>
  </si>
  <si>
    <t>3.6.1.B40</t>
  </si>
  <si>
    <t>Nerjaveča (FeZn) kabelska korita min. debeline 2mm - 350x150 (mm) s pokrovom, vključno z nosilci korit (stebrički)</t>
  </si>
  <si>
    <t>3.6.1.B41</t>
  </si>
  <si>
    <t>Dodatek za prilagoditev nosilcev zaradi montaže na poševno podlago</t>
  </si>
  <si>
    <t>3.6.1.B42</t>
  </si>
  <si>
    <t>Dodatek za izvedbo prehoda kovinskih kabelskih korit in/ali PEHD cevi v kabelski jašek</t>
  </si>
  <si>
    <t>3.6.1.B43</t>
  </si>
  <si>
    <t>Najem/uporaba avtodvigala ali odra za montažo korit in/ali položitev kablov/cevi v korita na objektu (most, zid, …), do 12 ur</t>
  </si>
  <si>
    <t>3.6.1.B44</t>
  </si>
  <si>
    <t>Odkrivanje in ponovno pokrivanje kovinskih kabelskih korit</t>
  </si>
  <si>
    <t>3.6.1.B45</t>
  </si>
  <si>
    <t>Izdelava začasne zaščite kovinskih korit, po končanih delih odstranitev zaščite</t>
  </si>
  <si>
    <t>3.6.1.B46</t>
  </si>
  <si>
    <t>Demontaža obstoječih ali začasnih kovinskih korit z nosilci, odvoz v skladišče SVTK ali na deponijo</t>
  </si>
  <si>
    <t>3.6.1.B47</t>
  </si>
  <si>
    <t>Odkrivanje asfalta, debeline 6-10 cm, z obojestranskim strojnim rezanjem, nakladanje in odvoz ruševin</t>
  </si>
  <si>
    <t>3.6.1.B48</t>
  </si>
  <si>
    <t>Popravilo asfalta oziroma asfaltiranje na mestu odstranjenega asfalta</t>
  </si>
  <si>
    <t>3.6.1.B49</t>
  </si>
  <si>
    <t>Odstranjevanje cestnih robnikov, prenos v začasno deponijo, ponovna namestitev na betonsko podlago, po končanih delih zalitje spojev</t>
  </si>
  <si>
    <t>3.6.1.B50</t>
  </si>
  <si>
    <t xml:space="preserve">Izvedba prečkanja železniške proge s podvrtanjem (ali prekopom, če podvrtanje ni izvedljivo), s PVC ali PE cevmi na globini 1,5 m pod GRP, obbetoniranje cevi z C12/15
- 2x premera 125 mm </t>
  </si>
  <si>
    <t>3.6.1.B51</t>
  </si>
  <si>
    <t xml:space="preserve">Izvedba prečkanja železniške proge s podvrtanjem (ali prekopom, če podvrtanje ni izvedljivo), s PVC ali PE cevmi na globini 1,5 m pod GRP, obbetoniranje cevi z C12/15
- 10x premera 125 mm </t>
  </si>
  <si>
    <t>3.6.1.B52</t>
  </si>
  <si>
    <t>Dodatek za izvedbo prečkanja železniške proge s prekopom na mestu obstoječih cevi (položitev novih cevi ob obstoječe cevi)</t>
  </si>
  <si>
    <t>3.6.1.B53</t>
  </si>
  <si>
    <t>Kabelska kanalizacija - 6x Ф125 mm</t>
  </si>
  <si>
    <t>3.6.1.B54</t>
  </si>
  <si>
    <t>Kabelska kanalizacija - 9x Ф125 mm</t>
  </si>
  <si>
    <t>3.6.1.B55</t>
  </si>
  <si>
    <t>Kabelska kanalizacija - 12x Ф125 mm</t>
  </si>
  <si>
    <t>3.6.1.B56</t>
  </si>
  <si>
    <t>Povečava obstoječe kabelske kanalizacije
- za 2 cevi, f 125 mm</t>
  </si>
  <si>
    <t>3.6.1.B57</t>
  </si>
  <si>
    <t>Povečava obstoječe kabelske kanalizacije
- za 9 cevi, f 125 mm</t>
  </si>
  <si>
    <t>3.6.1.B58</t>
  </si>
  <si>
    <t>Povečava obstoječe kabelske kanalizacije
- za 12 cevi, f 125 mm</t>
  </si>
  <si>
    <t>3.6.1.B59</t>
  </si>
  <si>
    <t xml:space="preserve">Dodatek za betoniranje cevi in 30 cm zgornjega dela jarka z C16/20 pri prehodu kabelske kanalizacije preko povoznih površin (v cestišču, …), obračun razlike med izkopom in zasipom  </t>
  </si>
  <si>
    <t>3.6.1.B60</t>
  </si>
  <si>
    <t>Dodatek za oteženo delo (ovire: korenine, podzemne inštalacije, …) pri izkopu za kabelski jarek - za celoten odsek</t>
  </si>
  <si>
    <t>3.6.1.B61</t>
  </si>
  <si>
    <t>Dodatek za deloma ročni izkop kabelskega jarka (izkop ob obstoječem kablu, …)</t>
  </si>
  <si>
    <t>3.6.1.B62</t>
  </si>
  <si>
    <t>Dodatek za gradnjo kabelske kanalizacije pod objektom (most, …), polaganje cevi na konzole, obračun za neizveden izkop in zasip jarka</t>
  </si>
  <si>
    <t>konzole so v popisu gradbenega načrta</t>
  </si>
  <si>
    <t>3.6.1.B63</t>
  </si>
  <si>
    <t>Kabelski jašek tip A2 izmer 1,5x2,0x2,0 (m), s kab. konzolami - lahki litoželezni pokrov</t>
  </si>
  <si>
    <t>3.6.1.B64</t>
  </si>
  <si>
    <t>Kabelski jašek tip A3 izmer 1,5x2,5x2,0 (m), s kab. konzolami - lahki litoželezni pokrov</t>
  </si>
  <si>
    <t>3.6.1.B65</t>
  </si>
  <si>
    <t>Kabelski jašek tip A4 izmer 1,5x3,0x2,0 (m), s kab. konzolami - lahki litoželezni pokrov</t>
  </si>
  <si>
    <t>3.6.1.B66</t>
  </si>
  <si>
    <t>Kabelski jašek tip B2 izmer 1,2x1,5x2,0 (m), s kab. konzolami - lahki litoželezni pokrov</t>
  </si>
  <si>
    <t>3.6.1.B67</t>
  </si>
  <si>
    <t>Kabelski jašek tip B2 izmer 1,2x1,5x2,0 (m), s kab. konzolami - težki litoželezni pokrov</t>
  </si>
  <si>
    <t>3.6.1.B68</t>
  </si>
  <si>
    <t>Vgraditev konzol ali lestve v steno kabelskega jaška za dostop v jašek globine nad 1,3 m</t>
  </si>
  <si>
    <t>3.6.1.B69</t>
  </si>
  <si>
    <t>Kabelski jašek tip PJD iz betonske cevi premera 1,0 m, globine do 2 m - lahki litoželezni pokrov</t>
  </si>
  <si>
    <t>3.6.1.B70</t>
  </si>
  <si>
    <t>Dodatek pri izdelavi kabelskega jaška z ovirami (inštalacije, obstoječi kabli ali cevi, ...) - površina jaška do 1 m2</t>
  </si>
  <si>
    <t>3.6.1.B71</t>
  </si>
  <si>
    <t>Dodatek pri izdelavi kabelskega jaška z ovirami (inštalacije, obstoječi kabli ali cevi, ...) - površina jaška nad 1 m2</t>
  </si>
  <si>
    <t>3.6.1.B72</t>
  </si>
  <si>
    <t>Dodatek pri gradnji kabelskega jaška zaradi prilagoditve širine ali/in dolžine jaška zaradi drugih vodov ali objektov - predvidoma</t>
  </si>
  <si>
    <t>3.6.1.B73</t>
  </si>
  <si>
    <t>Dodatek za izgradnjo globljega kabelskega jaška (do 1 m) - površina jaška nad 1 m2</t>
  </si>
  <si>
    <t>3.6.1.B74</t>
  </si>
  <si>
    <t>Dodatek za vgradnjo okrasnega (potopljenega) pokrova kabelskega jaška v peronu oziroma v tlakovanih površinah</t>
  </si>
  <si>
    <t>3.6.1.B75</t>
  </si>
  <si>
    <t>Dobava in predaja upravljavcu ustreznega orodja za odpiranje netipskega pokrova kabelskega jaška</t>
  </si>
  <si>
    <t>3.6.1.B76</t>
  </si>
  <si>
    <t>Izčrpanje vode iz obstoječega kabelskega jaška - za celoten odsek</t>
  </si>
  <si>
    <t>3.6.1.B77</t>
  </si>
  <si>
    <t>Odstranitev (razbitje) betonskega kabelskega jaška, izmer do 2,0x2,0x2,0 (m)</t>
  </si>
  <si>
    <t>3.6.1.B78</t>
  </si>
  <si>
    <t>Odstranitev (razbitje) kabelskega jaška iz betonske cevi</t>
  </si>
  <si>
    <t>3.6.1.B79</t>
  </si>
  <si>
    <t>Dodatek za odstranitev (razbitje) betonskega kabelskega jaška/cevi v katerem so kabli v delovanju</t>
  </si>
  <si>
    <t>3.6.1.B80</t>
  </si>
  <si>
    <t>Dvig stropa in pokrova obstoječega kabelskega jaška na novo višino terena (do 50 cm), vključno z razbitjem obstoječega betonskega stropa in zavarovanjem obstoječih kablov v jašku (lesen podest); po končanih delih demontaža lesenega podesta iz jaška - lahki ali težki litoželezni pokrov</t>
  </si>
  <si>
    <t>3.6.1.B81</t>
  </si>
  <si>
    <t>Izdelava kabelskega uvoda na obstoječem kabelskem jašku z obdelavo odprtin za uvod do 12x cev f125mm</t>
  </si>
  <si>
    <t>3.6.1.B82</t>
  </si>
  <si>
    <t>Izdelava kabelskega uvoda na obstoječem kabelskem jašku z obdelavo odprtin za uvod do 9x cev f125mm</t>
  </si>
  <si>
    <t>3.6.1.B83</t>
  </si>
  <si>
    <t>Izdelava kabelskega uvoda na obstoječem kabelskem jašku z obdelavo odprtin za uvod do 2x cev f125mm</t>
  </si>
  <si>
    <t>3.6.1.B84</t>
  </si>
  <si>
    <t>Izdelava kabelskega uvoda na obstoječem kabelskem jašku z obdelavo odprtin za uvod do 2x PEHD 2x Ø50 mm in TBK korito</t>
  </si>
  <si>
    <t>3.6.1.B85</t>
  </si>
  <si>
    <t>Izdelava kabelskega uvoda na obstoječem kabelskem jašku z obdelavo odprtin za uvod do 1x DBK korito</t>
  </si>
  <si>
    <t>3.6.1.B86</t>
  </si>
  <si>
    <t>Izdelava kabelskega uvoda na obstoječem kabelskem jašku z obdelavo odprtin za uvod do 2x PEHD 2x Ø50 mm</t>
  </si>
  <si>
    <t>3.6.1.B87</t>
  </si>
  <si>
    <t>Izdelava (ali povečanje) kabelskega uvoda iz uvodnega kabelskega jaška v tehnični prostor (SV, TK, …), z obdelavo odprtin za
- do 2x cev f125mm</t>
  </si>
  <si>
    <t>3.6.1.B88</t>
  </si>
  <si>
    <t>Izdelava (ali povečanje) kabelskega uvoda iz uvodnega kabelskega jaška v tehnični prostor (SV, TK, …), z obdelavo odprtin za
- do 2x cev f160mm</t>
  </si>
  <si>
    <t>3.6.1.B89</t>
  </si>
  <si>
    <t>PEHD cevi 2x Ø40 mm + 2x Ø32 mm</t>
  </si>
  <si>
    <t>3.6.1.B90</t>
  </si>
  <si>
    <t>PEHD cevi 2x Ø50 mm</t>
  </si>
  <si>
    <t>3.6.1.B91</t>
  </si>
  <si>
    <t>PEHD cev Ø32 mm</t>
  </si>
  <si>
    <t>3.6.1.B92</t>
  </si>
  <si>
    <t>PEHD cev ali DWP rebrasta cev Ø 50 mm med glavno kabelsko traso in SV ali TK napravo, izkop in zasip jarka</t>
  </si>
  <si>
    <t>3.6.1.B93</t>
  </si>
  <si>
    <t>PEHD cev ali DWP rebrasta cev 2x Ø50 mm med glavno kabelsko traso in SV ali TK napravo, izkop in zasip jarka</t>
  </si>
  <si>
    <t>3.6.1.B94</t>
  </si>
  <si>
    <t>DWP rebrasta cev Ø 110 ali 125 mm med glavno kabelsko traso in SV ali TK napravo, izkop in zasip jarka</t>
  </si>
  <si>
    <t>3.6.1.B95</t>
  </si>
  <si>
    <t>Izvedba uvoda cevi premera do 50 mm v betonsko kabelsko korito</t>
  </si>
  <si>
    <t>3.6.1.B96</t>
  </si>
  <si>
    <t>Izvedba uvoda 2x cevi premera do 50 mm v betonsko kabelsko korito</t>
  </si>
  <si>
    <t>3.6.1.B97</t>
  </si>
  <si>
    <t>Testiranje PEHD cevi 2x Ø40 mm + 2x Ø32 mm (četvorček) po polaganju ali prestavljanju, tlačni preizkus in prehodnost cevi</t>
  </si>
  <si>
    <t>3.6.1.B98</t>
  </si>
  <si>
    <t>Testiranje PEHD cevi Φ32-50 mm po polaganju ali prestavljanju, tlačni preizkus in prehodnost cevi</t>
  </si>
  <si>
    <t>3.6.1.B99</t>
  </si>
  <si>
    <t>Testiranje PEHD cevi 2xΦ50 mm po polaganju ali prestavljanju, tlačni preizkus in prehodnost cevi</t>
  </si>
  <si>
    <t>3.6.1.B100</t>
  </si>
  <si>
    <t>Opozorilni metaliziran trak (z vgrajeno Al folijo) z napisom "POZOR OPTIČNI KABEL", polaganje nad cevjo</t>
  </si>
  <si>
    <t>3.6.1.B101</t>
  </si>
  <si>
    <t>Tesnilni čep za cev premera 32 mm</t>
  </si>
  <si>
    <t>3.6.1.B102</t>
  </si>
  <si>
    <t>Tesnilni čep za cev premera 40 mm</t>
  </si>
  <si>
    <t>3.6.1.B103</t>
  </si>
  <si>
    <t>Tesnilni čep za cev premera 2x50 mm</t>
  </si>
  <si>
    <t>3.6.1.B104</t>
  </si>
  <si>
    <t>Ravna razstavljiva cevna spojka - za PEHD 2x f50 mm</t>
  </si>
  <si>
    <t>3.6.1.B105</t>
  </si>
  <si>
    <t xml:space="preserve">Ravna razstavljiva cevna spojka - za PEHD f50 mm     </t>
  </si>
  <si>
    <t>3.6.1.B106</t>
  </si>
  <si>
    <t xml:space="preserve">Ravna razstavljiva cevna spojka - za PEHD f40 mm     </t>
  </si>
  <si>
    <t>3.6.1.B107</t>
  </si>
  <si>
    <t xml:space="preserve">Ravna razstavljiva cevna spojka - za PEHD f32 mm     </t>
  </si>
  <si>
    <t>3.6.1.B108</t>
  </si>
  <si>
    <t>Ravna razstavljiva cevna spojka - za prehod iz PEHD f 50 mm na f 32 mm</t>
  </si>
  <si>
    <t>3.6.1.B109</t>
  </si>
  <si>
    <t xml:space="preserve">Tesnjenje med cevjo kabelske kanalizacije in PEHD cevjo (dvojčkom) za polaganje optičnih kablov, s tesnilnim materialom </t>
  </si>
  <si>
    <t>3.6.1.B110</t>
  </si>
  <si>
    <t xml:space="preserve">Tesnjenje med cevjo kabelske kanalizacije in PEHD cevjo (četvorčkom) za polaganje optičnih kablov, s tesnilnim materialom </t>
  </si>
  <si>
    <t>3.6.1.B111</t>
  </si>
  <si>
    <t>Začasna zaščita glavnega signala proti vdiranju v gradbeno jamo</t>
  </si>
  <si>
    <t>3.6.1.B112</t>
  </si>
  <si>
    <t>Začasna zaščita kabelske SV/TK omare, telefonske omare, stebrička ali premikalnega signala proti vdiranju v gradbeno jamo</t>
  </si>
  <si>
    <t>3.6.1.B113</t>
  </si>
  <si>
    <t>Izdelava (ali obnova) obbetoniranih stojišč za uporabnike TK naprav z izravnavo terena na višino GRP, nasutje ali vkop, obbetoniranje stojišča (~izmer 2x2 m)</t>
  </si>
  <si>
    <t>za T220</t>
  </si>
  <si>
    <t>3.6.1.B114</t>
  </si>
  <si>
    <t>Ureditev obstoječega stojišča za uporabnike SVTK naprav</t>
  </si>
  <si>
    <t>za T150</t>
  </si>
  <si>
    <t>3.6.1.B115</t>
  </si>
  <si>
    <t>Dobava in montaža zaščitne INOX ograje na stojiščih, ozemljitev ograje</t>
  </si>
  <si>
    <t>3.6.1.B116</t>
  </si>
  <si>
    <t>Odstranitev (razbitje) obstoječega stojišča za SVTK naprave (signal, omara)</t>
  </si>
  <si>
    <t>3.6.1.B117</t>
  </si>
  <si>
    <t>Popravilo obstoječe ozemljitve naprav in/ali kovinskih elementov ob progi, poškodovane zaradi novih izkopov - za celotno območje obdelave</t>
  </si>
  <si>
    <t>3.6.1.B118</t>
  </si>
  <si>
    <t xml:space="preserve">Ozemljitve kovinskih elementov ob progi (omare, kovinska korita, ograje, …) z izolirano jekleno ozemljilno vrvjo preseka 70 mm2 (po potrebi v PE ali alcaten cevi premera do 50 mm) na najbližji drog voznega voda, medsebojna povezava bližnjih kovinskih elementov, odstranitev morebitne obstoječe ozemljitve na tirnico - povprečne razdalje do 20 m </t>
  </si>
  <si>
    <t>3.6.1.B119</t>
  </si>
  <si>
    <t>Ozemljitve kovinskih elementov ob progi (signali, omare, kovinska korita, kovinski drogovi, ograje, …) z izolirano jekleno ozemljilno vrvjo preseka 70 mm2 (po potrebi v PE ali alcaten cevi premera do 50 mm) na najbližji drog voznega voda, medsebojna povezava bližnjih kovinskih elementov, odstranitev morebitne obstoječe ozemljitve na tirnico
- povprečne razdalje do 30 m s prečkanjem proge</t>
  </si>
  <si>
    <t>BP, 5D</t>
  </si>
  <si>
    <t>3.6.1.B120</t>
  </si>
  <si>
    <t>Vgradnja izolacijskega vmesnega kosa pri kovinskih koritih ob progi na vsakih 100 m dolžine korit</t>
  </si>
  <si>
    <t>3.6.1.B121</t>
  </si>
  <si>
    <t>Ureditev poškodovanih zelenic in trase z neposredno okolico - za celoten odsek</t>
  </si>
  <si>
    <t>3.6.1.B122</t>
  </si>
  <si>
    <t>Odvoz odvečnega obstoječega materiala oziroma zemljine na deponijo</t>
  </si>
  <si>
    <t>3.6.1.C1</t>
  </si>
  <si>
    <t>Zapiranje kabelskih koncev</t>
  </si>
  <si>
    <t>3.6.1.C2</t>
  </si>
  <si>
    <t>Prestavitev/polaganje obstoječega kabla v novo traso</t>
  </si>
  <si>
    <t>3.6.1.C3</t>
  </si>
  <si>
    <t>Prestavitev kablov ali cevi v začasno ali končno traso - do 10 kablov v skupni trasi</t>
  </si>
  <si>
    <t>3.6.1.C4</t>
  </si>
  <si>
    <t>Prestavitev kablov ali cevi v končno traso, odstranitev začasnih zaščitnih cevi s kablov - do 10 kablov v skupni trasi</t>
  </si>
  <si>
    <t>3.6.1.C5</t>
  </si>
  <si>
    <t>Izvedba rezerve kabla dolžine do 10 m v kabelskem jašku (pritrditi na steno jaška) ali pri napravi</t>
  </si>
  <si>
    <t>3.6.1.C6</t>
  </si>
  <si>
    <t>Izvedba rezerve kabla dolžine do 30 m v kabelskem jašku (pritrditi na steno jaška) ali pri napravi</t>
  </si>
  <si>
    <t>3.6.1.C7</t>
  </si>
  <si>
    <t>Označitev vseh obstoječih kablov/cevi v kabelskem jašku, koritu ali na mestu zaključitve</t>
  </si>
  <si>
    <t>3.6.1.C8</t>
  </si>
  <si>
    <t>Izvedba tesnjenja med kabli in cevmi, kos na kabelski jašek</t>
  </si>
  <si>
    <t>3.6.1.C9</t>
  </si>
  <si>
    <t>Izvedba tesnjenja pri uvodu kablov/cevi v tehnični prostor (SV, TK, …) na postaji (npr. Roxtec)</t>
  </si>
  <si>
    <t>3.6.1.C10</t>
  </si>
  <si>
    <t>Odstranitev kovinskih kablov iz cevi ali korit, navitje kabla na boben, označitev kabla, odvoz v skladišče SVTK</t>
  </si>
  <si>
    <t>za ETCS</t>
  </si>
  <si>
    <t>3.6.1.C11</t>
  </si>
  <si>
    <t>Kabelska spojka na TK kablu do 5x4x0,8</t>
  </si>
  <si>
    <t>3.6.1.C12</t>
  </si>
  <si>
    <t>Svinčena in litoželezna ravna kabelska spojka na TK kablu</t>
  </si>
  <si>
    <t>3.6.1.C13</t>
  </si>
  <si>
    <t>Svinčena in litoželezna odcepna kabelska spojka na TK kablu</t>
  </si>
  <si>
    <t>3.6.1.C14</t>
  </si>
  <si>
    <t xml:space="preserve">Vzpostavitev provizorija na čuvajniškem (prometnem) vodu </t>
  </si>
  <si>
    <t>3.6.1.C15</t>
  </si>
  <si>
    <t>Predelava obstoječe odcepne kabelske spojke na progovnem kablu v ravno spojko</t>
  </si>
  <si>
    <t>3.6.1.C16</t>
  </si>
  <si>
    <t>Kabelska spojka na EE kablu do 4x25 mm2</t>
  </si>
  <si>
    <t>3.6.1.C17</t>
  </si>
  <si>
    <t>Demontaža kabelske omare s temeljem in ureditev terena.</t>
  </si>
  <si>
    <t>KO 300 in KO 350</t>
  </si>
  <si>
    <t>3.6.1.C18</t>
  </si>
  <si>
    <t>Kabelski priključni čevlji za energetske kable, komplet na kabelski konec</t>
  </si>
  <si>
    <t>3.6.1.C19</t>
  </si>
  <si>
    <t>Zaključitev obstoječega ali novega kabla na SVTK napravi, vključno z uvlečenjem in tesnenjem kabla (omara, razdelilec, signal, števec osi, izolirka,…), kos za napravo</t>
  </si>
  <si>
    <t>3.6.1.C20</t>
  </si>
  <si>
    <t>Električne meritve vseh obstoječih kablov (SV, TK, EE, …) po prestavitvi kabla, končne meritve z izdelavo merilne dokumentacije - komplet za celoten odsek</t>
  </si>
  <si>
    <t>3.6.1.C21</t>
  </si>
  <si>
    <t>Električne meritve vseh novih kablov (SV, TK, EE, …) na bobnu, položene dolžine, končne meritve, z izdelavo merilne dokumentacije - komplet za celoten odsek</t>
  </si>
  <si>
    <t>3.6.1.C22</t>
  </si>
  <si>
    <t>Električna prilagoditev kabla (NF+VF) zaradi menjave (prestavitve) kabla</t>
  </si>
  <si>
    <t>3.6.1.C23</t>
  </si>
  <si>
    <t>Simetriranje NF vodov, kapacitete do 20x4</t>
  </si>
  <si>
    <t>3.6.1.C24</t>
  </si>
  <si>
    <t>Simetriranje VF vodov, kapacitete do 20x4</t>
  </si>
  <si>
    <t>3.6.1.C25</t>
  </si>
  <si>
    <t xml:space="preserve">Končne električne meritve VF vodov z izdelavo merilne dokumentacije </t>
  </si>
  <si>
    <t>3.6.1.C26</t>
  </si>
  <si>
    <t>Tipski betonski podstavek (temelj) za telefonsko omaro TO</t>
  </si>
  <si>
    <t>3.6.1.C27</t>
  </si>
  <si>
    <t>Priključitev in preizkus delovanja telefonske omare ali telefonskega stebrička</t>
  </si>
  <si>
    <t>3.6.1.C28</t>
  </si>
  <si>
    <t>Odstranitev telefonske omare s temeljem, odvoz v skladišče SVTK naprav ali na deponijo</t>
  </si>
  <si>
    <t>3.6.1.C29</t>
  </si>
  <si>
    <t>Prestavitev obstoječe telefonske omare TO z opremo na novo lokacijo, montaža na betonski podstavek ali na kabelski jašek, priključitev in preizkus</t>
  </si>
  <si>
    <t>3.6.1.C30</t>
  </si>
  <si>
    <t>Demontaža zvočnika (in nosilca) z droga, shranitev v skladišče</t>
  </si>
  <si>
    <t>3.6.1.C31</t>
  </si>
  <si>
    <t>Demontaža fiksne evrobalize, ustrezna označitev in odvoz v skladišče SVTK naprav</t>
  </si>
  <si>
    <t>3.6.1.C32</t>
  </si>
  <si>
    <t>Demontaža evrobalize in kabla oziroma priključne omarice, ustrezna označitev in odvoz v skladišče SVTK naprav</t>
  </si>
  <si>
    <t>3.6.1.C33</t>
  </si>
  <si>
    <t>Demontaža signalne ETCS omarice (LEU) in kabla, ustrezna označitev in odvoz v skladišče SVTK naprav</t>
  </si>
  <si>
    <t>3.6.1.C34</t>
  </si>
  <si>
    <t>Preprogramiranje in izračun položaja novih/obstoječih baliz sistema ERTMS/ETCS zaradi vseh sprememb na obravnavanem odseku proge, izdelava shematskih risb kablov in naprav, ... - izdela nosilec varnostne naprave THALES; za celoten odsek</t>
  </si>
  <si>
    <t>Ni predmet tega projekta, za sistem ETCS bo naročen in izdelan ločen projekt.</t>
  </si>
  <si>
    <t>3.6.1.C35</t>
  </si>
  <si>
    <t>Demontaža in ponovna montaža tirnega magneta zaradi regulacije tira (do 3x), izključitev, priključitev, ustrezne meritve, nastavitve naprave in preizkus delovanja</t>
  </si>
  <si>
    <t>3.6.1.C36</t>
  </si>
  <si>
    <t>Demontaža in ponovna montaža tirnega magneta in priključne omarice zaradi regulacije tira (do 3x), izključitev, priključitev, ustrezne meritve, nastavitve naprave in preizkus delovanja</t>
  </si>
  <si>
    <t>3.6.1.C37</t>
  </si>
  <si>
    <t>Demontaža in ponovna montaža povezave tirne priključne omarice (TPO) izolirke s tirnico in TPO zaradi regulacije tira (do 3x), izključitev, priključitev, ustrezne meritve in preizkus delovanja</t>
  </si>
  <si>
    <t>3.6.1.C38</t>
  </si>
  <si>
    <t>Regulacija oziroma prilagoditev kretniškega ali raztirniškega pogona zaradi regulacije tira (do 3x), ustrezne meritve in preizkus delovanja</t>
  </si>
  <si>
    <t>3.6.1.C39</t>
  </si>
  <si>
    <t>Izključitev in ponovna priključitev gretja kretnice in priključne omarice zaradi regulacije tira (do 3x), ustrezne meritve in preizkus delovanja</t>
  </si>
  <si>
    <t>3.6.1.C40</t>
  </si>
  <si>
    <t>Demontaža in ponovna montaža ozemljitvene vrvi med tirnico in SVTK napravo zaradi regulacije tira (do 3x) - za vse SVTK naprave na področju regulacije</t>
  </si>
  <si>
    <t>3.6.1.C41</t>
  </si>
  <si>
    <t>Demontaža in ponovna montaža ozemljitvene vrvi med tirnico in kovinskim elementom ob progi zaradi regulacije tira (do 3x) - za vse kovinske elemente na področju regulacije (ograje, korita, …)</t>
  </si>
  <si>
    <t>3.6.1.C42</t>
  </si>
  <si>
    <t>Začasno zapiranje in označitev kabelskih koncev zaradi regulacije tira (do 3x) - predvidoma (kos na napravo)</t>
  </si>
  <si>
    <t>3.6.1.C43</t>
  </si>
  <si>
    <t>Izvedba prehoda optičnega kabla po drogu - pritrditev in v spodnjem delu zaščita kabla z FeZn zaščitnim polžlebom, dolžine 3 m</t>
  </si>
  <si>
    <t>3.6.1.C44</t>
  </si>
  <si>
    <t>Končni nosilec za montažo samonosilnega optičnega kabla na drog M135</t>
  </si>
  <si>
    <t>za nov drog</t>
  </si>
  <si>
    <t>3.6.1.C45</t>
  </si>
  <si>
    <t>Nosilec za montažo samonosilnega optičnega kabla na drog - nosilno (obešalno) kolo</t>
  </si>
  <si>
    <t>3.6.1.C46</t>
  </si>
  <si>
    <t xml:space="preserve">Konzola dolžine 30 cm za montažo samonosilnega optičnega kabla na drog M110 ali M135 </t>
  </si>
  <si>
    <t>3.6.1.C47</t>
  </si>
  <si>
    <t>Dodatek za montažo nosilca na drog ob že obešenem optičnem kablu, morebitna prestavitev obstoječega nosilca</t>
  </si>
  <si>
    <t>3.6.1.C48</t>
  </si>
  <si>
    <t>Montaža samonosilnega optičnega kabla na drog - končno ali zatezno vpetje</t>
  </si>
  <si>
    <t>3.6.1.C49</t>
  </si>
  <si>
    <t>Montaža samonosilnega optičnega kabla na drogove ali uvlačenje/vpihovanje v cevi</t>
  </si>
  <si>
    <t>3.6.1.C50</t>
  </si>
  <si>
    <t>Demontaža in ponovna montaža obstoječe optične kabelske spojke na drogu, v prometu, vključno z izvedbo optičnih spojev z metodo varjenja do - 36 spojev</t>
  </si>
  <si>
    <t>3.6.1.C51</t>
  </si>
  <si>
    <t>Demontaža samonosilnega optičnega kabla z droga ali iz cevi, navitje kabla na boben</t>
  </si>
  <si>
    <t>3.6.1.C52</t>
  </si>
  <si>
    <t>Demontaža kabelskega nosilca z droga (končni nosilec, nosilni križ ali konzola z nosilnim kolesom)</t>
  </si>
  <si>
    <t>3.6.1.C53</t>
  </si>
  <si>
    <t>Demontaža kabelskega nosilca z droga - nosilno (obešalno) kolo</t>
  </si>
  <si>
    <t>3.6.1.C54</t>
  </si>
  <si>
    <t>Začasna prestavitev obstoječega samonosilnega optičnega kabla in nosilca nižje ali višje na drog, po končani obnovi (barvanju, ...) droga prestavitev kabla in nosilca na prvotno višino</t>
  </si>
  <si>
    <t>3.6.1.C55</t>
  </si>
  <si>
    <t>Začasna prestavitev samonosilnega optičnega kabla na začasni lesen drog ustrezne višine, vključno z drogom, po končanih delih odstranitev začasnega droga in ureditev okolice, po potrebi sidranje droga</t>
  </si>
  <si>
    <t>3.6.1.C56</t>
  </si>
  <si>
    <t>Prestavitev samonosilnega optičnega kabla iz obstoječega droga na nov drog VM</t>
  </si>
  <si>
    <t>3.6.1.C57</t>
  </si>
  <si>
    <t>Vpihovanje obstoječega optičnega kabla v obstoječe in/ali novopoložene PE cevi na principu zračne blazine</t>
  </si>
  <si>
    <t>3.6.1.C58</t>
  </si>
  <si>
    <t>Pritrditev optičnega kabla in cevi ob steni kabelskega jaška, označitev kabla/cevi in obročkanje kabla v jašku z znakom za optični kabel "POZOR LASERSKI ŽAREK"</t>
  </si>
  <si>
    <t>3.6.1.C59</t>
  </si>
  <si>
    <t>Izvedba tesnjenja med cevjo in optičnim kablom s termoskrčljivim materialom (cevi navlečemo na cevi pred vlečenjem kabla)</t>
  </si>
  <si>
    <t>3.6.1.C60</t>
  </si>
  <si>
    <t>Označitev obstoječega optičnega kabla v kabelskem jašku, koritu ali na mestu zaključitve</t>
  </si>
  <si>
    <t>3.6.1.C61</t>
  </si>
  <si>
    <t>Izvlečenje optičnega kabla iz PEHD cevi (predvidoma na principu zračne blazine), navitje kabla na boben</t>
  </si>
  <si>
    <t>3.6.1.C62</t>
  </si>
  <si>
    <t>Izvedba rezervne dolžine optičnega kabla v kabelskem jašku, zaščita kabla z gibljivo samougasno cevjo za zaščito proti glodavcem, dobava in montaža nosilca rezerve - dolžine do 20 m</t>
  </si>
  <si>
    <t>3.6.1.C63</t>
  </si>
  <si>
    <t>Izvedba rezervne dolžine optičnega kabla v kabelskem jašku, zaščita kabla z gibljivo samougasno cevjo za zaščito proti glodavcem, dobava in montaža nosilca rezerve - dolžine nad 50 m</t>
  </si>
  <si>
    <t>3.6.1.C64</t>
  </si>
  <si>
    <t>Demontaža obstoječega optičnega kabla v TK prostoru (do uvodnega jaška)</t>
  </si>
  <si>
    <t>3.6.1.C65</t>
  </si>
  <si>
    <t>Ponovni uvod obstoječega optičnega kabla  v TK prostoru  (do delilnika)</t>
  </si>
  <si>
    <t>3.6.1.C66</t>
  </si>
  <si>
    <t>Uvod optičnega kabla v TK prostor - negorljiva rebrasta cev do premera 21/27 mm od uvoda v objekt (npr. kabelski jašek) do mesta zaključitve (optični delilnik), pritrditev cevi, tesnjenje cevi na obeh koncih</t>
  </si>
  <si>
    <t>3.6.1.C67</t>
  </si>
  <si>
    <t>Zaključni optični kabel, FC-PC konektor (kos = 12 kablov v kompletu), s spajanjem</t>
  </si>
  <si>
    <t>3.6.1.C68</t>
  </si>
  <si>
    <t>Zaključni optični kabel, LC konektor (kos = 12 kablov v kompletu), s spajanjem</t>
  </si>
  <si>
    <t>3.6.1.C69</t>
  </si>
  <si>
    <t>Prespajanje optičnih vlaken - do 24 vlaken</t>
  </si>
  <si>
    <t>3.6.1.C70</t>
  </si>
  <si>
    <t>Prespajanje optičnih vlaken - do 48 vlaken</t>
  </si>
  <si>
    <t>3.6.1.C71</t>
  </si>
  <si>
    <t>Meritve na optičnem kablu na bobnu - do 36 vlaken</t>
  </si>
  <si>
    <t>3.6.1.C72</t>
  </si>
  <si>
    <t>Meritve na optičnem kablu po polaganju (pred spajanjem) - do 24 vlaken</t>
  </si>
  <si>
    <t>3.6.1.C73</t>
  </si>
  <si>
    <t>Meritve na optičnem kablu po polaganju (pred spajanjem) - do 36 vlaken</t>
  </si>
  <si>
    <t>3.6.1.C74</t>
  </si>
  <si>
    <t>Meritve na optičnem kablu po polaganju (pred spajanjem) - do 72 vlaken</t>
  </si>
  <si>
    <t>3.6.1.C75</t>
  </si>
  <si>
    <t>Končne optične meritve na optičnem kablu z izdelavo merilne dokumentacije - do 24 vlaken</t>
  </si>
  <si>
    <t>3.6.1.C76</t>
  </si>
  <si>
    <t>Končne optične meritve na optičnem kablu z izdelavo merilne dokumentacije - do 36 vlaken</t>
  </si>
  <si>
    <t>3.6.1.C77</t>
  </si>
  <si>
    <t>Končne optične meritve na optičnem kablu z izdelavo merilne dokumentacije - do 72 vlaken</t>
  </si>
  <si>
    <t>Uskladitev križanj z obstoječimi podzemnimi komunalnimi vodi - za celoten odsek</t>
  </si>
  <si>
    <r>
      <rPr>
        <b/>
        <sz val="10"/>
        <color theme="1"/>
        <rFont val="Arial Narrow"/>
        <family val="2"/>
        <charset val="238"/>
      </rPr>
      <t>OPOMBA:</t>
    </r>
    <r>
      <rPr>
        <sz val="10"/>
        <color theme="1"/>
        <rFont val="Arial Narrow"/>
        <family val="2"/>
        <charset val="238"/>
      </rPr>
      <t xml:space="preserve"> Za gradnjo kabelske kanalizacije, prečkanje ceste, proge, … uporabimo gladke PVC cevi. Za odseke, kjer trasa ne poteka ravno, uporabimo lažje upogljive rebraste DWP (dvostenske) cevi!</t>
    </r>
  </si>
  <si>
    <r>
      <rPr>
        <b/>
        <sz val="10"/>
        <color theme="1"/>
        <rFont val="Arial Narrow"/>
        <family val="2"/>
        <charset val="238"/>
      </rPr>
      <t>OPOMBA:</t>
    </r>
    <r>
      <rPr>
        <sz val="10"/>
        <color theme="1"/>
        <rFont val="Arial Narrow"/>
        <family val="2"/>
        <charset val="238"/>
      </rPr>
      <t xml:space="preserve"> V popisu so zajeta le dela, ki so potrebna za prestavitev in zaščito SVTK vodov in naprav!</t>
    </r>
  </si>
  <si>
    <r>
      <rPr>
        <b/>
        <sz val="10"/>
        <color theme="1"/>
        <rFont val="Arial Narrow"/>
        <family val="2"/>
        <charset val="238"/>
      </rPr>
      <t>OPOMBA:</t>
    </r>
    <r>
      <rPr>
        <sz val="10"/>
        <color theme="1"/>
        <rFont val="Arial Narrow"/>
        <family val="2"/>
        <charset val="238"/>
      </rPr>
      <t xml:space="preserve"> Kabel je potrebno označiti v kabelskem jašku, v koritu (vsaj na 100 m) in na mestu zaključitve.</t>
    </r>
  </si>
  <si>
    <r>
      <rPr>
        <b/>
        <sz val="10"/>
        <color theme="1"/>
        <rFont val="Arial Narrow"/>
        <family val="2"/>
        <charset val="238"/>
      </rPr>
      <t>OPOMBA:</t>
    </r>
    <r>
      <rPr>
        <sz val="10"/>
        <color theme="1"/>
        <rFont val="Arial Narrow"/>
        <family val="2"/>
        <charset val="238"/>
      </rPr>
      <t xml:space="preserve"> V popisu so za vgradnjo novih SVTK vodov in naprav zajeta le gradbena dela!</t>
    </r>
  </si>
  <si>
    <r>
      <rPr>
        <b/>
        <sz val="10"/>
        <color theme="1"/>
        <rFont val="Arial Narrow"/>
        <family val="2"/>
        <charset val="238"/>
      </rPr>
      <t>OPOMBA:</t>
    </r>
    <r>
      <rPr>
        <sz val="10"/>
        <color theme="1"/>
        <rFont val="Arial Narrow"/>
        <family val="2"/>
        <charset val="238"/>
      </rPr>
      <t xml:space="preserve"> Opuščene kable, ki bodo odpeljani v skladišče SVTK naprav, je potrebno naviti na kabelske bobne in ustrezno označiti (tip kabla, dolžina, letnica, ...)!</t>
    </r>
  </si>
  <si>
    <r>
      <rPr>
        <b/>
        <sz val="10"/>
        <color theme="1"/>
        <rFont val="Arial Narrow"/>
        <family val="2"/>
        <charset val="238"/>
      </rPr>
      <t>OPOMBA:</t>
    </r>
    <r>
      <rPr>
        <sz val="10"/>
        <color theme="1"/>
        <rFont val="Arial Narrow"/>
        <family val="2"/>
        <charset val="238"/>
      </rPr>
      <t xml:space="preserve"> Pred izdelavo konzol za SOK, je potrebno preveriti dimenzije obstoječih oziroma novih drogov VM!</t>
    </r>
  </si>
  <si>
    <t>3.7</t>
  </si>
  <si>
    <t>SV NAPRAVE</t>
  </si>
  <si>
    <t>TM vodnik 1x0.6</t>
  </si>
  <si>
    <t>TM vodnik 1x1.0</t>
  </si>
  <si>
    <t>3.7.3</t>
  </si>
  <si>
    <t>ZUNANJE NAPRAVE</t>
  </si>
  <si>
    <t>3.7.3.A</t>
  </si>
  <si>
    <t>SIGNALI</t>
  </si>
  <si>
    <t>3.7.3.B</t>
  </si>
  <si>
    <t>KRETNICE</t>
  </si>
  <si>
    <t>3.7.3.C</t>
  </si>
  <si>
    <t>ELEMENTI ZA KONTROLO TIROV IN KRETNIC</t>
  </si>
  <si>
    <t>3.7.3.D</t>
  </si>
  <si>
    <t>AVTOSTOP NAPRAVE</t>
  </si>
  <si>
    <t>3.7.3.F</t>
  </si>
  <si>
    <t>TK NAPRAVE</t>
  </si>
  <si>
    <t>3.7.3.G</t>
  </si>
  <si>
    <t xml:space="preserve">KABLI  </t>
  </si>
  <si>
    <t>3.7.3.H</t>
  </si>
  <si>
    <t>KABELSKA OPREMA</t>
  </si>
  <si>
    <t>3.7.3.I</t>
  </si>
  <si>
    <t>3.7.3.J</t>
  </si>
  <si>
    <t>PRESTAVITEV SVETILK EAN NAPRAV</t>
  </si>
  <si>
    <t>3.7.3.A1</t>
  </si>
  <si>
    <t>3.7.3.A2</t>
  </si>
  <si>
    <t>Polmostna (portalna) konstrukcija za dva glavna signala 21 in 31 s temeljem</t>
  </si>
  <si>
    <t>V načrtu 2/5.</t>
  </si>
  <si>
    <t>3.7.3.A3</t>
  </si>
  <si>
    <t>Polmostna (portalna) konstrukcija za glavni signal 32 s temeljem</t>
  </si>
  <si>
    <t>3.7.3.A4</t>
  </si>
  <si>
    <t>Štirilučna signalna glava prilagojena za vgradnjo na polmostno konstrukcijo, s kabelskim končnikom, signalnim kablom in signalno omarico</t>
  </si>
  <si>
    <t>3.7.3.A5</t>
  </si>
  <si>
    <t>Štirilučna signalna glava ponavljalnika predsignaliziranja, prilagojena za vgradnjo na konstrukcijo nadhoda z dostopno košaro, kabelskim končnikom, signalnim kablom 4 mm2 in signalno omarico</t>
  </si>
  <si>
    <t>3.7.3.A6</t>
  </si>
  <si>
    <t>3.7.3.A7</t>
  </si>
  <si>
    <t>3.7.3.A8</t>
  </si>
  <si>
    <t>3.7.3.A9</t>
  </si>
  <si>
    <t>Vgradnja posebnega temelja signala A1 na opornem zidu nad reko Savo, z izdelavo nastavka na opornem zidu za namestitev temelja, vključno z izdelavo detajlnih risb</t>
  </si>
  <si>
    <t>3.7.3.A10</t>
  </si>
  <si>
    <t>Izdelava podesta za stojišče signala A1 na opornem zidu nad reko Savo, z ograjo iz inox jeklenih cevi, vključno z izdelavo detajlnih risb stojišča</t>
  </si>
  <si>
    <t>3.7.3.A11</t>
  </si>
  <si>
    <t>Zamenjava in prilagoditev poteka FeZn korit nad reko Savo na mestu vgradnje signala A1 in TOUS A1</t>
  </si>
  <si>
    <t>3.7.3.A12</t>
  </si>
  <si>
    <t>Izdelava posebne konstrukcije stojišča za 21/31 in 32 ob signalu polmostne konstrukcije ter z ograjo iz inox jeklenih cevi</t>
  </si>
  <si>
    <t>3.7.3.A13</t>
  </si>
  <si>
    <t xml:space="preserve">Izdelava stojišča za A2 iz kibelnega betona  C16/20 x0, Cl 02, Dmax16 z ograjo iz jeklenih cevi  </t>
  </si>
  <si>
    <t>Mehanski MTS, ki označuje konec slepega tira 1, prelepljen z odsevno folijo</t>
  </si>
  <si>
    <t>Demontaža obstoječih glavnih signalov s prevozom na deponijo</t>
  </si>
  <si>
    <t>Izgradnja obstoječih premikalnih signalov s prevozom na deponijo</t>
  </si>
  <si>
    <t>Demontaža obstoječih polmostnih konstrukcij z dvigalom in prevozom na deponijo</t>
  </si>
  <si>
    <t>3.7.3.B1</t>
  </si>
  <si>
    <t>3.7.3.B2</t>
  </si>
  <si>
    <t>Zaščita in stojišče kretniškega pogona, obloga iz betonskih robnikov</t>
  </si>
  <si>
    <t>Izdelava betonskega stojišča za kret. pogon ob opornem zidu</t>
  </si>
  <si>
    <t>3.7.3.C1</t>
  </si>
  <si>
    <t>Lepljeni izolirni stik UIC60 vključno z izdelavo AT zvarov</t>
  </si>
  <si>
    <t>3.7.3.D1</t>
  </si>
  <si>
    <t>Kabel A-2Y(st) Ybc 2x2x0,8</t>
  </si>
  <si>
    <t>par</t>
  </si>
  <si>
    <t>3.7.3.F1</t>
  </si>
  <si>
    <t>Velika telefonska omarica-stebriček TOUS z induktorskim telefonom, priključnimi vrstnimi sponkami, nosilno cevjo in temeljem, zunanjim zvoncem in ozemljitvijo</t>
  </si>
  <si>
    <t>3.7.3.F2</t>
  </si>
  <si>
    <t>Vgradnja posebnega temelja TOUS A1 na opornem zidu nad reko Savo, z izdelavo nastavka na opornem zidu za namestitev temelja, vključno z izdelavo detajlnih risb</t>
  </si>
  <si>
    <t>3.7.3.F3</t>
  </si>
  <si>
    <t xml:space="preserve">Izdelava podesta za stojišče TOUS A1 na opornem zidu nad reko Savo, z ograjo iz inox jeklenih cevi, vključno z izdelavo detajlnih risb </t>
  </si>
  <si>
    <t>3.7.3.F4</t>
  </si>
  <si>
    <t xml:space="preserve">Izdelava betonskega stojišča za TOUS A2 iz kibelnega betona  C16/20 x0, Cl 02, Dmax16 z ograjo iz jeklenih cevi  </t>
  </si>
  <si>
    <t>3.7.3.F5</t>
  </si>
  <si>
    <t>Dobava in izdelava kabelske odcepne spojke na progovnem kablu tip TOS 50 in KS 43 ter TNS 75</t>
  </si>
  <si>
    <t>V načrtu 3/6.</t>
  </si>
  <si>
    <t>3.7.3.F6</t>
  </si>
  <si>
    <t xml:space="preserve">Dobava in izdelava kabelske ravne spojke na progovnem kablu tip TOS 50 in KS 43 ter TNS 75 </t>
  </si>
  <si>
    <t>KABLI</t>
  </si>
  <si>
    <t>3.7.3.G1</t>
  </si>
  <si>
    <t>Signalni kabel SPZ 4 x 0,9</t>
  </si>
  <si>
    <t>3.7.3.G2</t>
  </si>
  <si>
    <t>Signalni kabel SPZ 5 x 0,9</t>
  </si>
  <si>
    <t>3.7.3.G3</t>
  </si>
  <si>
    <t>Signalni kabel SPZ 10 x 0,9</t>
  </si>
  <si>
    <t>3.7.3.G4</t>
  </si>
  <si>
    <t>Signalni kabel SPZ 12 x 0,9</t>
  </si>
  <si>
    <t>3.7.3.G5</t>
  </si>
  <si>
    <t>Signalni kabel SPZ 16 x 0,9</t>
  </si>
  <si>
    <t>3.7.3.G6</t>
  </si>
  <si>
    <t>Signalni kabel SPZ 33 x 0,9</t>
  </si>
  <si>
    <t>3.7.3.G7</t>
  </si>
  <si>
    <t>Signalni kabel SPZ 61 x 0,9</t>
  </si>
  <si>
    <t>3.7.3.G8</t>
  </si>
  <si>
    <t>Signalni kabel SPZ 80 x 0,9</t>
  </si>
  <si>
    <t>3.7.3.G9</t>
  </si>
  <si>
    <t xml:space="preserve">TK kabel TK 59 </t>
  </si>
  <si>
    <t>3.7.3.H1</t>
  </si>
  <si>
    <t>3.7.3.H2</t>
  </si>
  <si>
    <t>Izdelava betonskega stojišča za KO 300 z opornim zidom</t>
  </si>
  <si>
    <t>3.7.3.H3</t>
  </si>
  <si>
    <t>3.7.3.H4</t>
  </si>
  <si>
    <t>Izdelava betonskih stojišč za BOX</t>
  </si>
  <si>
    <t>3.7.3.H5</t>
  </si>
  <si>
    <t>3.7.3.H6</t>
  </si>
  <si>
    <t>Oznaka kabla s kovinskim trakom</t>
  </si>
  <si>
    <t>3.7.3.H7</t>
  </si>
  <si>
    <t>Kabelska spojka za SV kable do 24x0,9</t>
  </si>
  <si>
    <t>3.7.3.H8</t>
  </si>
  <si>
    <t>Kabelska spojka za SV kable od 24x0,9 do 61x0,9</t>
  </si>
  <si>
    <t>3.7.3.H9</t>
  </si>
  <si>
    <t>Kabelska spojka za TK kable do 10x4x0,8</t>
  </si>
  <si>
    <t>3.7.3.H10</t>
  </si>
  <si>
    <t xml:space="preserve">Meritve kablov </t>
  </si>
  <si>
    <t>Označevanje KODZ</t>
  </si>
  <si>
    <t>Označevanje BOX</t>
  </si>
  <si>
    <t>3.7.3.I1</t>
  </si>
  <si>
    <t>3.7.3.I2</t>
  </si>
  <si>
    <t xml:space="preserve">Izvedba prečkanja železniške proge s podvrtanjem (ali prekopom, če podvrtanje ni izvedljivo), z DWP cevmi na globini 1,5 m pod GRP, obbetoniranje cevi z C12/15
- 2x premera 125 mm </t>
  </si>
  <si>
    <t>3.7.3.I3</t>
  </si>
  <si>
    <t xml:space="preserve">Izvedba prečkanja železniške proge s podvrtanjem (ali prekopom, če podvrtanje ni izvedljivo), z DWP cevmi na globini 1,5 m pod GRP, obbetoniranje cevi z C12/15
- 3x premera 125 mm </t>
  </si>
  <si>
    <t>3.7.3.I4</t>
  </si>
  <si>
    <t xml:space="preserve">Izvedba prečkanja železniške proge s podvrtanjem (ali prekopom, če podvrtanje ni izvedljivo), z DWP cevmi na globini 1,5 m pod GRP, obbetoniranje cevi z C12/15
- 4x premera 125 mm </t>
  </si>
  <si>
    <t>3.7.3.I5</t>
  </si>
  <si>
    <t xml:space="preserve">Izvedba prečkanja železniške proge s podvrtanjem (ali prekopom, če podvrtanje ni izvedljivo), s PVC ali PE cevmi na globini 1,5 m pod GRP, obbetoniranje cevi z C12/15
- 6x premera 125 mm </t>
  </si>
  <si>
    <t>3.7.3.I6</t>
  </si>
  <si>
    <t>3.7.3.I7</t>
  </si>
  <si>
    <t>3.7.3.I8</t>
  </si>
  <si>
    <t>Kabelski jašek tip BC iz betonske cevi premera 0,8 m, globine do 2 m - lahki litoželezni pokrov</t>
  </si>
  <si>
    <t>3.7.3.I9</t>
  </si>
  <si>
    <t>Dodatek pri izdelavi kabelskega jaška z ovirami (inštalacije, obstoječi kabli ali cevi, ...) - za celotno postajo</t>
  </si>
  <si>
    <t>3.7.3.I10</t>
  </si>
  <si>
    <t>Kabelska kanalizacija 2x DWP Ø125 mm</t>
  </si>
  <si>
    <t>3.7.3.I11</t>
  </si>
  <si>
    <t>3.7.3.I12</t>
  </si>
  <si>
    <t>Dobava in polaganje enodelnih betonskih kabelskih korit tip A (EBK), izmer 200x200x1000 (mm), z dvema pokrovoma tip SŽ in ustrezno vrvico ter PEHD cevi 2xφ50 pod EBK, ureditev podlage</t>
  </si>
  <si>
    <t>3.7.3.I13</t>
  </si>
  <si>
    <t>3.7.3.I14</t>
  </si>
  <si>
    <t>Dobava in vgradnja nerjavečih (FeZn) kabelskih korit min. debeline 2mm - 350x150 (mm) s pokrovom, vključno z nosilci korit (konzole)</t>
  </si>
  <si>
    <t>3.7.3.I15</t>
  </si>
  <si>
    <t>3.7.3.I16</t>
  </si>
  <si>
    <t>Izdelava prehoda kabla v obstoječa FeZn korita</t>
  </si>
  <si>
    <t>3.7.3.I17</t>
  </si>
  <si>
    <t>Polaganje kablov v obstoječa betonska kabelska korita</t>
  </si>
  <si>
    <t>3.7.3.I18</t>
  </si>
  <si>
    <t>PEHD cev premera 50 mm med koriti ali kabelskim jaškom ali glavno kabelsko traso in SV ali TK napravo, izkop in zasip jarka</t>
  </si>
  <si>
    <t>3.7.3.I19</t>
  </si>
  <si>
    <t>PEHD cevi 2x50 mm med koriti ali kabelskim jaškom ali glavno kabelsko traso in SV ali TK napravo, izkop in zasip jarka</t>
  </si>
  <si>
    <t>3.7.3.I20</t>
  </si>
  <si>
    <t>Dodatek za dolbljenje kamnite stene zaradi polaganja betonskih oziroma kovinskih korit</t>
  </si>
  <si>
    <t>3.7.3.I21</t>
  </si>
  <si>
    <t>Zaščita prazne položene cevi z Raychem ali ustrezno drugo toploskrčno kapo</t>
  </si>
  <si>
    <t>3.7.3.I22</t>
  </si>
  <si>
    <t>Odvoz materiala</t>
  </si>
  <si>
    <t>3.7.3.I23</t>
  </si>
  <si>
    <t>Polaganje kablov v obstoječa kovinska kabelska korita</t>
  </si>
  <si>
    <t>3.7.3.J1</t>
  </si>
  <si>
    <t>Prestavitev svetilke EAN naprav na nove drogove voznega voda</t>
  </si>
  <si>
    <t>3.7.3.J2</t>
  </si>
  <si>
    <t>Razdelilna doza na drogu voznega voda</t>
  </si>
  <si>
    <t>3.7.3.J3</t>
  </si>
  <si>
    <t>Samonosilni energetski kabel 4x4 mm2</t>
  </si>
  <si>
    <t>3.7.5</t>
  </si>
  <si>
    <t>OSTALI STROŠKI</t>
  </si>
  <si>
    <t>3.7.5.A</t>
  </si>
  <si>
    <t>3.7.5.A1</t>
  </si>
  <si>
    <t xml:space="preserve">Geodetski posnetek: nadzemni in podzemni kataster trase vseh položenih kablov in situacija območja stanja v merilu 1:250 </t>
  </si>
  <si>
    <t>Prilagoditev montažnih listov glede na izbrano opremo</t>
  </si>
  <si>
    <t>3.7.6</t>
  </si>
  <si>
    <t>ODJAVNICA (dodatno)</t>
  </si>
  <si>
    <t>3.7.6.A</t>
  </si>
  <si>
    <t>POSTAVLJALNE NAPRAVE</t>
  </si>
  <si>
    <t>3.7.6.B</t>
  </si>
  <si>
    <t>KABLI V PROSTORU</t>
  </si>
  <si>
    <t>3.7.6.C</t>
  </si>
  <si>
    <t>3.7.6.D</t>
  </si>
  <si>
    <t>KABLI ZA ZUNANJE NAPRAVE</t>
  </si>
  <si>
    <t>3.7.6.E</t>
  </si>
  <si>
    <t>3.7.6.F</t>
  </si>
  <si>
    <t>TELEKOMUNIKACIJSKE NAPRAVE</t>
  </si>
  <si>
    <t>3.7.6.G</t>
  </si>
  <si>
    <t>OPREMA ODJAVNICE</t>
  </si>
  <si>
    <t>3.7.6.H</t>
  </si>
  <si>
    <t>3.7.6.A1</t>
  </si>
  <si>
    <t>Relejna omarica PAP RO - SP komplet, z relejno skupino signal predsignal, vstavki za uvozne in prednje signale, napajalnim delom z usmernikom, pretvorniki in baterijami 108Ah</t>
  </si>
  <si>
    <t>3.7.6.A2</t>
  </si>
  <si>
    <t>Komandna miza tip LED, x polj s tipkami in javljanji</t>
  </si>
  <si>
    <t>3.7.6.A3</t>
  </si>
  <si>
    <t xml:space="preserve">Električna omarica s FID stikalom-samodejnim vklopom, varovalkami in priključkom za vtičnico, klimo in razsvetljavo </t>
  </si>
  <si>
    <t>3.7.6.A4</t>
  </si>
  <si>
    <t>AKU baterija 12V hlapotesna (npr. Sonnenschein) hermetično zaprta-brez vzdrževanja min 100 Ah - 8 urna rezerva</t>
  </si>
  <si>
    <t>3.7.6.A5</t>
  </si>
  <si>
    <t>Stojalo za AKU baterije - hermetično zaprte v samostojno zun. Omarici</t>
  </si>
  <si>
    <t>3.7.6.A6</t>
  </si>
  <si>
    <t>Registrator dogodkov MM1</t>
  </si>
  <si>
    <t>3.7.6.A7</t>
  </si>
  <si>
    <t>Priključitev zunanjih kablov na kabelsko končno stojalo in priklop AKU baterije v omari ROSP</t>
  </si>
  <si>
    <t>3.7.6.B1</t>
  </si>
  <si>
    <t>3.7.6.B2</t>
  </si>
  <si>
    <t>3.7.6.B3</t>
  </si>
  <si>
    <t xml:space="preserve">Energetski kabel za napajanje PP 00 4 x 2,5 mm2, 5 m </t>
  </si>
  <si>
    <t>3.7.6.B4</t>
  </si>
  <si>
    <t>Kabel TK 59 25x4x0,6</t>
  </si>
  <si>
    <t>3.7.6.C1</t>
  </si>
  <si>
    <t>Dvolučni svetlobni predsignal s kabelskim končnikom, signalnim kablom in omarico s pritrditvijo na drog vozne mreže</t>
  </si>
  <si>
    <t>3.7.6.C2</t>
  </si>
  <si>
    <t>Štirilučni glavni svetlobni signal s kabelskim končnikom, signalnim kablom in omarico s pritrditvijo na drog vozne mreže</t>
  </si>
  <si>
    <t>3.7.6.C3</t>
  </si>
  <si>
    <t>Predsignalni opozorilnik</t>
  </si>
  <si>
    <t>3.7.6.C4</t>
  </si>
  <si>
    <t>Predsignalni naznanilki (3 kos)</t>
  </si>
  <si>
    <t>3.7.6.C5</t>
  </si>
  <si>
    <t>Označevanje signala na drogu vozne mreže</t>
  </si>
  <si>
    <t>3.7.6.C6</t>
  </si>
  <si>
    <t>Tirni kontakt Silec</t>
  </si>
  <si>
    <t>3.7.6.C7</t>
  </si>
  <si>
    <t>Tirni magnet 1000/2000 Hz s pripadajočo opremo</t>
  </si>
  <si>
    <t>3.7.6.C8</t>
  </si>
  <si>
    <t xml:space="preserve">Električni priključek iz APB ali GSMR moči 2 kVA </t>
  </si>
  <si>
    <t>3.7.6.D1</t>
  </si>
  <si>
    <t>3.7.6.D2</t>
  </si>
  <si>
    <t>Signalni kabel SPZ 10 x 1,4</t>
  </si>
  <si>
    <t>3.7.6.D3</t>
  </si>
  <si>
    <t>Signalni kabel SPZ 12 x 1,4</t>
  </si>
  <si>
    <t>3.7.6.D4</t>
  </si>
  <si>
    <t>TK 59 3x4x0,6 lokalni kabel do TO</t>
  </si>
  <si>
    <t>3.7.6.D5</t>
  </si>
  <si>
    <t>EE kabel PGP 3x10 mm2 povezava z APB ali GSMR za potrebe odjavnice</t>
  </si>
  <si>
    <t>3.7.6.E1</t>
  </si>
  <si>
    <t>3.7.6.E2</t>
  </si>
  <si>
    <t>3.7.6.E3</t>
  </si>
  <si>
    <t>Kabelska spojka</t>
  </si>
  <si>
    <t>3.7.6.E4</t>
  </si>
  <si>
    <t>Meritve kablov (par dolžine 400 m)</t>
  </si>
  <si>
    <t>3.7.6.F1</t>
  </si>
  <si>
    <t>Izdelava telefonskih povezav v kontejnerju odjavnice</t>
  </si>
  <si>
    <t>3.7.6.F2</t>
  </si>
  <si>
    <t>Uvod kabla v telefonski stebriček na progi</t>
  </si>
  <si>
    <t>3.7.6.G1</t>
  </si>
  <si>
    <t>Bivalni kontejner dimenzije 2.989 x 2.435 x 2.591 mm, postavljen na točk. temelje, ki vsebuje:
akustično izolacijo, 
toplotno izolacijo,
omarico z elek. varovalkami in FID stikalom ter
razsvetljavo in vtičnico</t>
  </si>
  <si>
    <t>3.7.6.G2</t>
  </si>
  <si>
    <t>Izposoja kemičnega stranišča (1 mesec)</t>
  </si>
  <si>
    <t>3.7.6.G3</t>
  </si>
  <si>
    <t>Plato iz lesenih pragov in nasutja</t>
  </si>
  <si>
    <t>3.7.6.G4</t>
  </si>
  <si>
    <t>Širokokotni LED reflektor na strehi kontejnerja</t>
  </si>
  <si>
    <t>3.7.6.G5</t>
  </si>
  <si>
    <t xml:space="preserve">Ureditev okolice in dostopne poti do kontejnerja </t>
  </si>
  <si>
    <t>3.7.6.G6</t>
  </si>
  <si>
    <t>Izdelava ozemljila iz INOX traku dolžine 3x20 m</t>
  </si>
  <si>
    <t>3.7.6.G7</t>
  </si>
  <si>
    <t>Gasilni aparat na prah</t>
  </si>
  <si>
    <t>3.7.6.G8</t>
  </si>
  <si>
    <t>Ventilator za hlajenje 20 VA bivalnega kontejnerja (ocena)</t>
  </si>
  <si>
    <t>3.7.6.G9</t>
  </si>
  <si>
    <t>Ureditev električnega priključka (kabel iz APB ali GSMR)</t>
  </si>
  <si>
    <t>3.7.6.G10</t>
  </si>
  <si>
    <t>Ureditev telefonskega priključka</t>
  </si>
  <si>
    <t>3.7.6.G11</t>
  </si>
  <si>
    <t>Odstranitev kontejnerjev po vključitvi, po koncu del</t>
  </si>
  <si>
    <t>3.7.6.G12</t>
  </si>
  <si>
    <t>Ureditev okolice iz starih železniških pragov in dostopom v bivalni kontejner</t>
  </si>
  <si>
    <t>3.7.6.G13</t>
  </si>
  <si>
    <t>Petrolejska ali plinska peč za ogrevanje bivalnega kontejnerja s senzorjem kisika in ogljikovega monoksida (ocena)</t>
  </si>
  <si>
    <t>3.7.6.H1</t>
  </si>
  <si>
    <t>Preizkušanje, spuščanje v pogon, tehnični prevzem, izdelava tehnične dokumentacije</t>
  </si>
  <si>
    <t>3.7.6.H12</t>
  </si>
  <si>
    <t>3.8</t>
  </si>
  <si>
    <t>3.8.1</t>
  </si>
  <si>
    <t>OPOMBE</t>
  </si>
  <si>
    <t>3.8.1.A</t>
  </si>
  <si>
    <t>3.8.1.A1</t>
  </si>
  <si>
    <t xml:space="preserve">Opomba: Vsa oprema in material se mora dobaviti z vsemi ustreznimi certifikati, atesti, garancijami, navodili za obratovanje, vzdrževanje, posluževanje in servisiranje (v skladu z veljavno zakonodajo in zahtevami naročnika). </t>
  </si>
  <si>
    <t>/</t>
  </si>
  <si>
    <t>3.8.1.A2</t>
  </si>
  <si>
    <t>Opomba: Pri opremi in materialu je potrebno upoštevati stroške izdelave meritev, preizkusa in zagona, vključno s pridobitvijo ustreznih certifikatov in potrdil s strani pooblaščenih institucij ali upravljavca JŽI.</t>
  </si>
  <si>
    <t>3.8.1.A3</t>
  </si>
  <si>
    <t>Opomba: Pri izvedbi je potrebno upoštevati stroške vseh pripravljalnih in zaključnih del (vključno z usklajevanjem z ostalimi izvajalci na objektu) ter vse transportne, skladiščne, zavarovalne in ostale splošne stroške.</t>
  </si>
  <si>
    <t>Opomba: Nepredvidena dela (material in delo) so določena z odstotkom od investicije - obračunati po dejansko izvedenih delih z vpisom nadzornega organa v gradbeni dnevnik!</t>
  </si>
  <si>
    <t>Opomba: Izvajalec mora za vse tesnilne sisteme proti požaru zagotoviti certifikate in teste o ustreznosti ter izdelati poročilo o izvedbi požarnega tesnjenja kabelskih odprtin in podati izjavo o izvedenih delih. Izvajalec mora predložiti dokazilo o usposabljanju s strani proizvajalca požarnega sistema in licenco FKC izdano s strani SZPV.</t>
  </si>
  <si>
    <t>3.8.2</t>
  </si>
  <si>
    <t>KABLI IN KABELSKE TRASE</t>
  </si>
  <si>
    <t>3.8.2.A</t>
  </si>
  <si>
    <t>3.8.2.B</t>
  </si>
  <si>
    <t>KABELSKE TRASE</t>
  </si>
  <si>
    <t>3.8.2.A1</t>
  </si>
  <si>
    <t>Opomba: Pri kablih se upošteva dobava in polaganje kablov v PVC/DWP kabelsko kanalizacijo, PEHD cevi, kabelske police ali inštalacijske cevi.</t>
  </si>
  <si>
    <t>3.8.2.A2</t>
  </si>
  <si>
    <t>Dobava in polaganje kabla:
12-vlakenski optični kabel A-DQ(ZN)(SR)2Y 12xE9/125 0,25H18 LG BK G.657.A1</t>
  </si>
  <si>
    <t>3.8.2.A3</t>
  </si>
  <si>
    <t>Dobava in polaganje kabla:
TK 59 M 1x4x0,8</t>
  </si>
  <si>
    <t>3.8.2.A4</t>
  </si>
  <si>
    <t>Dobava in polaganje kabla:
TK 59 M 3x4x0,8</t>
  </si>
  <si>
    <t>3.8.2.A5</t>
  </si>
  <si>
    <t>Dobava in polaganje kabla:
TD 59 M 1x4x1,2</t>
  </si>
  <si>
    <t>3.8.2.A6</t>
  </si>
  <si>
    <t>Dobava in polaganje kabla:
TD 59 M 5x4x1,2</t>
  </si>
  <si>
    <t>3.8.2.A7</t>
  </si>
  <si>
    <r>
      <t>Dobava in polaganje kabla:
EE kabel NYBY-J 5x1,5 mm</t>
    </r>
    <r>
      <rPr>
        <vertAlign val="superscript"/>
        <sz val="10"/>
        <rFont val="Arial Narrow"/>
        <family val="2"/>
      </rPr>
      <t>2</t>
    </r>
  </si>
  <si>
    <t>3.8.2.A8</t>
  </si>
  <si>
    <r>
      <t>Dobava in polaganje kabla:
EE kabel NYBY-J 3x2,5 mm</t>
    </r>
    <r>
      <rPr>
        <vertAlign val="superscript"/>
        <sz val="10"/>
        <rFont val="Arial Narrow"/>
        <family val="2"/>
      </rPr>
      <t>2</t>
    </r>
  </si>
  <si>
    <t>3.8.2.A9</t>
  </si>
  <si>
    <r>
      <t>Dobava in polaganje kabla:
EE kabel NYBY-J 3x6 mm</t>
    </r>
    <r>
      <rPr>
        <vertAlign val="superscript"/>
        <sz val="10"/>
        <rFont val="Arial Narrow"/>
        <family val="2"/>
      </rPr>
      <t>2</t>
    </r>
  </si>
  <si>
    <t>3.8.2.A10</t>
  </si>
  <si>
    <t>Dobava in polaganje kabla:
zunanji S/FTP 4x2 kategorije 7</t>
  </si>
  <si>
    <t>3.8.2.A11</t>
  </si>
  <si>
    <t>Dobava in polaganje kabla:
EE kabel H05VV-F 3G1,5 mm², Eca po CPR</t>
  </si>
  <si>
    <t>fasadna ura</t>
  </si>
  <si>
    <t>3.8.2.A12</t>
  </si>
  <si>
    <t>Dobava in polaganje kabla:
EE kabel H05VV-F 3G2,5 mm², Eca po CPR</t>
  </si>
  <si>
    <t xml:space="preserve">krmilnik </t>
  </si>
  <si>
    <t>3.8.2.A13</t>
  </si>
  <si>
    <t>Dobava in polaganje kabla:
EE kabel N2XH-J 3x2,5 mm², Cca s1 d2 a1 po CPR</t>
  </si>
  <si>
    <t>3.8.2.A14</t>
  </si>
  <si>
    <t>Dobava in polaganje kabla:
EE kabel N2XH-J 3x4 mm², Cca s1 d2 a1 po CPR</t>
  </si>
  <si>
    <t>R-TK-Z, LTR-TK-Z</t>
  </si>
  <si>
    <t>3.8.2.A15</t>
  </si>
  <si>
    <t>Dobava in polaganje kabla:
J-H(St)H 2X2X0,8, Cca s1 d2 a1 po CPR</t>
  </si>
  <si>
    <t>3.8.2.A16</t>
  </si>
  <si>
    <t>Dobava in polaganje kabla:
J-H(St)H 10X2X0,8,Cca s1 d2 a1 po CPR</t>
  </si>
  <si>
    <t>3.8.2.A17</t>
  </si>
  <si>
    <t>Dobava in polaganje kabla:
STP 4x2 kat. 6, Cca s1 d2 a1 po CPR</t>
  </si>
  <si>
    <t>3.8.2.A18</t>
  </si>
  <si>
    <t>3.8.2.A19</t>
  </si>
  <si>
    <t>Uvod in zaključitev EE kabla na napravi, razdelilni omari ali napajalnem sistemu TK prostora</t>
  </si>
  <si>
    <t>3.8.2.A20</t>
  </si>
  <si>
    <t>Uvod in zaključitev TK/TD kabla na napravi, v kabelski omari ali TK prostoru, do 1x4 ali do 2x2</t>
  </si>
  <si>
    <t>3.8.2.A21</t>
  </si>
  <si>
    <t>Uvod in zaključitev TK/TD kabla na napravi, v  kabelski omari ali TK prostoru, do 5x4 ali do 10x2</t>
  </si>
  <si>
    <t>3.8.2.A22</t>
  </si>
  <si>
    <t>Dobava in montaža odcepne kabelske spojke na TK/TD kablu 1x4</t>
  </si>
  <si>
    <t>3.8.2.A23</t>
  </si>
  <si>
    <t>Dobava in montaža nadometne doze, IP55, z uvodnicami, montaža v sekundarni strop nadstreška/nadhoda in izdelava odcepa na TK/TD kablu 1x4</t>
  </si>
  <si>
    <t>3.8.2.A24</t>
  </si>
  <si>
    <t>Dobava in zaključevanje S/FTP kabla kat. 7 s konektorjem RJ45</t>
  </si>
  <si>
    <t>3.8.2.A25</t>
  </si>
  <si>
    <t>Dobava in zaključevanje STP kabla kat. 6 s konektorjem RJ45</t>
  </si>
  <si>
    <t>3.8.2.A26</t>
  </si>
  <si>
    <t>Zaključevanje optičnih inštalacij, dobava zaključnega kabla z LC konektorjem in izdelava spoja, 1kos=1vlakno</t>
  </si>
  <si>
    <t>3.8.2.A27</t>
  </si>
  <si>
    <t>Dobava in montaža samougasne rebraste cevi od uvodnega kabelskega jaška do mesta zaključitve (optični delilnik), vključno z vlečenjem optičnega kabla v cev in tesnjenjem cevi na obeh koncih ter s potrebnim pritrdilnim materialom
- 1x optični kabel</t>
  </si>
  <si>
    <t>3.8.2.A28</t>
  </si>
  <si>
    <t>Dobava in montaža samougasne rebraste cevi od uvodnega kabelskega jaška do mesta zaključitve (optični delilnik), vključno z vlečenjem optičnega kabla v cev in tesnjenjem cevi na obeh koncih ter s potrebnim pritrdilnim materialom
- 3x optični kabel</t>
  </si>
  <si>
    <t>3.8.2.A29</t>
  </si>
  <si>
    <t>Izvedba rezervne dolžine optičnega kabla v kabelskem jašku, dobava in montaža nosilca rezerve - dolžine 15 m</t>
  </si>
  <si>
    <t>3.8.2.A30</t>
  </si>
  <si>
    <t>Izvedba rezervne dolžine optičnega kabla v kabelskem jašku, dobava in montaža nosilca rezerve - dolžine 2 x 15 m</t>
  </si>
  <si>
    <t>3.8.2.A31</t>
  </si>
  <si>
    <t>Izvedba rezervne dolžine optičnega kabla v kabelskem jašku, dobava in montaža nosilca rezerve - dolžine 3 x 15 m</t>
  </si>
  <si>
    <t>3.8.2.A32</t>
  </si>
  <si>
    <t>Meritve optičnega kabla (na bobnu, položene dolžine, končne) z izdelavo merilnega poročila
- 12-vlakenski optični kabel</t>
  </si>
  <si>
    <t>3.8.2.A33</t>
  </si>
  <si>
    <t>Električne meritve na energetskih kablih na bobnu, položene dolžine, končne, z izdelavo merilnega poročila - kpl za vse nove kable</t>
  </si>
  <si>
    <t>3.8.2.A34</t>
  </si>
  <si>
    <t>Električne meritve na bakrenih telekomunikacijskih kablih (TK, TD …), na bobnu, položene dolžine, končne, z izdelavo merilnega poročila - kpl za vse nove kable</t>
  </si>
  <si>
    <t>3.8.2.A35</t>
  </si>
  <si>
    <t>Meritve univerzalnega ožičenja kategorije 6 z izdelavo merilnega poročila, kpl</t>
  </si>
  <si>
    <t>3.8.2.A36</t>
  </si>
  <si>
    <t>Označitev vseh kablov v kabelskih jaških, tehničnih prostorih, omarah, kabelskih policah</t>
  </si>
  <si>
    <t>3.8.2.A37</t>
  </si>
  <si>
    <t>Izvedba tesnjenja med vsemi kabli in cevmi v kabelskih jaških, kpl za postajo</t>
  </si>
  <si>
    <t>3.8.2.B1</t>
  </si>
  <si>
    <t>Opomba: V popisu so zajete le lokalne trase med kabelskim jaškom in napravami. Trase vzdolž perona in kabelski jaški so predmet načrtov 3/2 in 3/6. Kabelske police za polaganje kablov znotraj sekundarnih stopov nadstreška, nadhoda in postajne zgradbe so zajete v načrtih št. 3/2 in 3/5.</t>
  </si>
  <si>
    <t>3.8.2.B2</t>
  </si>
  <si>
    <t>Trasiranje nove kabelske trase zemeljskega kabla ali kabelske kanalizacije</t>
  </si>
  <si>
    <t>3.8.2.B3</t>
  </si>
  <si>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- 1x DWP (upogljiva) cev premera 75 mm</t>
  </si>
  <si>
    <t>SOS1, SOS2</t>
  </si>
  <si>
    <t>3.8.2.B4</t>
  </si>
  <si>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- 2x DWP (upogljiva) cev premera 75 mm</t>
  </si>
  <si>
    <t>povezave nadstrešek</t>
  </si>
  <si>
    <t>3.8.2.B5</t>
  </si>
  <si>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- 2x DWP (upogljiva) cev premera 125 mm</t>
  </si>
  <si>
    <t>3.8.2.B6</t>
  </si>
  <si>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- 3x DWP (upogljiva) cev premera 125 mm</t>
  </si>
  <si>
    <t>PRO-TK1, PRO-TK3</t>
  </si>
  <si>
    <t>3.8.2.B7</t>
  </si>
  <si>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- 4x DWP (upogljiva) cev premera 125 mm + 2x PEHD cev premera 2x50</t>
  </si>
  <si>
    <t>3.8.2.B8</t>
  </si>
  <si>
    <t>Tesnjenje uvoda kablov na prehodu iz uvodnega kabelskega jaška v TK prostor s prahotestno in protipožarno zaščito in zaščito proti glodavcem (kot npr. Roxtec moduli v sestavljivem okvirju).
Tesnjenje zajema projektirane kable z ustrezno rezervo za kasnejše uvode (prehod cevi premera 2x160 mm)</t>
  </si>
  <si>
    <t>3.8.2.B9</t>
  </si>
  <si>
    <t>Dobava in montaža perforirane vročecinkane kabelskega kanala 100 x 60 mm z distančniki z montažo v "slepi" steber nadstreška za vertikalni dvig kablov.</t>
  </si>
  <si>
    <t>3.8.2.B10</t>
  </si>
  <si>
    <t>Dobava in montaža perforirane vročecinkane kabelskega kanala 100 x 60 mm - komplet s konzolami, spojnim in pritrdilnim materialom</t>
  </si>
  <si>
    <t>povezava TK prostor - čakalnica</t>
  </si>
  <si>
    <t>3.8.2.B11</t>
  </si>
  <si>
    <t>Zvijavi vodnik z rumeno-zeleno izolacijo za izenačevanje potencialov in povezavo kovinskih mas, kpl z zaključevanjem, H07Z-K rum/zel 6mm²</t>
  </si>
  <si>
    <t>dodatno izenačevanje potencialov (GIP) - kabelska korita</t>
  </si>
  <si>
    <t>3.8.2.B12</t>
  </si>
  <si>
    <t>Izvedba preboja stene za prehod kablov dim. cca 25x15 cm, debelina stene do 90 cm,  z izvedbo modularnega tesnjenja za min. 20 kablov prereza 4 - 25 mm, požarna odpornost EI 60 (kot npr. Roxtec)</t>
  </si>
  <si>
    <t>preboj 1.2</t>
  </si>
  <si>
    <t>1</t>
  </si>
  <si>
    <t>3.8.2.B13</t>
  </si>
  <si>
    <t>Izvedba preboja stene za prehod kablov dim. cca 10x10 cm, debelina stene do 25 cm</t>
  </si>
  <si>
    <t>preboj 1.1, 2.1</t>
  </si>
  <si>
    <t>2</t>
  </si>
  <si>
    <t>3.8.2.B14</t>
  </si>
  <si>
    <t>Dobava in polaganje elektroinštalacijske cevi premera 25 mm v opečne stene - izvedba podometne inštalacije</t>
  </si>
  <si>
    <t>URA-Č1, tipke in elektronika za drsna vrata</t>
  </si>
  <si>
    <t>3.8.2.B15</t>
  </si>
  <si>
    <t>Dobava in polaganje elektroinštalacijske cevi premera 32 mm v opečne stene - izvedba podometne inštalacije</t>
  </si>
  <si>
    <t>alarmna naprava</t>
  </si>
  <si>
    <t>3.8.2.B16</t>
  </si>
  <si>
    <t>Dobava in polaganje elektroinštalcijske cevi premera 32 mm za vgradnjo v vibriran beton</t>
  </si>
  <si>
    <t>3.8.2.B17</t>
  </si>
  <si>
    <t>Dobava in vgradnja prehodnih podometnih elektroinštalacijskih doz v vibriran beton, s pokrovom - različne dimenzije do 15x15 cm</t>
  </si>
  <si>
    <t>3.8.2.B18</t>
  </si>
  <si>
    <t>Dobava in polaganje zaščitne samougasne cevi odporne na UV sevanje (premer cevi prilagoditi premeru kabla)</t>
  </si>
  <si>
    <t>med napravo in kabelsko polico nadstreška, uvodi v PRO-TK2 ipd</t>
  </si>
  <si>
    <t>3.8.3</t>
  </si>
  <si>
    <t>OBVEŠČANJE POTNIKOV</t>
  </si>
  <si>
    <t>3.8.3.C</t>
  </si>
  <si>
    <t>URNI SISTEM</t>
  </si>
  <si>
    <t xml:space="preserve">Dobava in montaža 10-parne ločilne letvice tip LSA 2/10 PLUS </t>
  </si>
  <si>
    <t>Dobava in montaža označevalne letve LSA PLUS</t>
  </si>
  <si>
    <t>Dobava in montaža zaščitne letvice za letvico LSA 2/10 s prenapetostnimi odvodniki 230V 10kA/10A, polno zasedena</t>
  </si>
  <si>
    <t>Povezovalni in drobni montažni material, izvedba tesnjenja uvodov</t>
  </si>
  <si>
    <t>3.8.3.C1</t>
  </si>
  <si>
    <t>Dobava in montaža vmesnika Mobatime NMI za NTP sinhronizacijo obstoječe matične ure ETC 24R</t>
  </si>
  <si>
    <t>3.8.3.C2</t>
  </si>
  <si>
    <t xml:space="preserve">Dobava in montaža tipskega relejnega polja za krmiljenje ur - MKU 01 465-443-157, Iskra. </t>
  </si>
  <si>
    <t>3.8.3.C3</t>
  </si>
  <si>
    <t>Dobava in montaža dvostranske peronske ure ø600 z LED osvetlitvijo, integrirano prenapetostno zaščito, polarizirano impulzno sinhronizacijo, zaščito proti vandalizmu, zunanja montaža</t>
  </si>
  <si>
    <t>3.8.3.C4</t>
  </si>
  <si>
    <t xml:space="preserve">Dobava, montaža noslca za peronsko uro, stropna montaža na konstrukcijo nadstrešnice (prilagojen nosilec), vključno z izdelavo izvrtin na konstrukciji  </t>
  </si>
  <si>
    <t>3.8.3.C5</t>
  </si>
  <si>
    <t>Dobava in montaža enostranske notranje stenske ure ø300, impulzna, z montažo</t>
  </si>
  <si>
    <t>3.8.3.C6</t>
  </si>
  <si>
    <t>Dobava in montaža fasadne ure, ki vključuje minutni impulzni mehanizem 24-60V, 230V AC, minutni in urni kazalec s številčnico z oddebljenimi črticami (kot npr. Mobatime ZB 1) premera 180 cm</t>
  </si>
  <si>
    <t>3.8.3.C7</t>
  </si>
  <si>
    <t>3.8.3.C8</t>
  </si>
  <si>
    <t>Dobava in montaža 10-parne ločilne letvice tip LSA PROFIL 2/10</t>
  </si>
  <si>
    <t>3.8.3.C9</t>
  </si>
  <si>
    <t>Dobava in montaža označevalne letve LSA PROFIL</t>
  </si>
  <si>
    <t>3.8.3.C10</t>
  </si>
  <si>
    <t xml:space="preserve">Dobava in montaža ozemljitvenega glavnika za ločilne letvice LSA </t>
  </si>
  <si>
    <t>3.8.3.C11</t>
  </si>
  <si>
    <t>3.8.4</t>
  </si>
  <si>
    <t>DVIGALA IN DALJINSKO KRMILJENJE VRAT</t>
  </si>
  <si>
    <t>3.8.4.A</t>
  </si>
  <si>
    <t>DVIGALA</t>
  </si>
  <si>
    <t>3.8.4.B</t>
  </si>
  <si>
    <t>DALJINSKO KRMILJENJE VRAT / DVIGAL</t>
  </si>
  <si>
    <t>3.8.4.A1</t>
  </si>
  <si>
    <t>3.8.4.A2</t>
  </si>
  <si>
    <t>Dobava in montaža nosilca ločilnih letvic LSA PLUS v omari dvigala</t>
  </si>
  <si>
    <t>3.8.4.A3</t>
  </si>
  <si>
    <t>3.8.4.A4</t>
  </si>
  <si>
    <t>3.8.4.A5</t>
  </si>
  <si>
    <t>3.8.4.A6</t>
  </si>
  <si>
    <t>3.8.4.A7</t>
  </si>
  <si>
    <t>3.8.4.A8</t>
  </si>
  <si>
    <t>3.8.4.A9</t>
  </si>
  <si>
    <t>Opomba: Dobava in montaža GSM modula s SIM kartico za govorno povezavo dvigala se izvede v sklopu dvigala.</t>
  </si>
  <si>
    <t>3.8.4.B1</t>
  </si>
  <si>
    <t>Dobava, montaža in nastavitev krmilnika - grade 3 alarmne centrale s kovinskim ohišjem in napajalnikom, kot npr. HS3032PCBEN</t>
  </si>
  <si>
    <t>3.8.4.B2</t>
  </si>
  <si>
    <t>Dobava in montaža LCD tipkovnice s čitalcem, grade 3</t>
  </si>
  <si>
    <t>3.8.4.B3</t>
  </si>
  <si>
    <t>Dobava in montaža 7,5 Ah akumulatorska baterija v ohišju alarmne centrale</t>
  </si>
  <si>
    <t>3.8.4.B4</t>
  </si>
  <si>
    <t>Dobava in montaža modula z 8 programabilnimi izhodi, kot HSM2208</t>
  </si>
  <si>
    <t>3.8.4.B5</t>
  </si>
  <si>
    <t>Dobava in montaža releja RM-1</t>
  </si>
  <si>
    <t>3.8.4.B6</t>
  </si>
  <si>
    <t>Dobava daljinskega upravljalnika</t>
  </si>
  <si>
    <t>3.8.4.B7</t>
  </si>
  <si>
    <t>Vključiev sistema v obstoječ varnosti nadzorni center Ljubljana (ŽIP), parametriranje in preizkus delovanja daljinskega krmiljenja.</t>
  </si>
  <si>
    <t>3.8.5</t>
  </si>
  <si>
    <t>PODATKOVNO OMREŽJE</t>
  </si>
  <si>
    <t>3.8.5.A</t>
  </si>
  <si>
    <t>3.8.5.B</t>
  </si>
  <si>
    <t>3.8.5.C</t>
  </si>
  <si>
    <t>3.8.5.A1</t>
  </si>
  <si>
    <t>Opomba: Industrijska podatkovna stikala za priklop zunanjih naprav, SFP vmesnik in povezovalna vrvica za priklop stikala so zajeta v postavki podatkovne razdelilne omare.</t>
  </si>
  <si>
    <t>3.8.5.A2</t>
  </si>
  <si>
    <t>Opomba: Vse povezovalne kable je potrebno označiti vsaj na mestu zaključevanja.</t>
  </si>
  <si>
    <t>3.8.5.A3</t>
  </si>
  <si>
    <t>Samougasna rebrasta cev za zaščito optični povezovalnih kablov pri povezavah med komunikacijski omarami, s polaganjem na kabelske lestve ali kabelske inštalacijske kanale.</t>
  </si>
  <si>
    <t>3.8.5.A4</t>
  </si>
  <si>
    <t>Nastavitev in preizkušanje delovanja podatkovnega omrežja.</t>
  </si>
  <si>
    <t>PODATKOVNO OMREŽJE JŽI</t>
  </si>
  <si>
    <t>3.8.5.B1</t>
  </si>
  <si>
    <t>SFP optični vmesnik 1GB, single mode (SMF), min. 10 km, oznaka GLC-LH-SMD, DDM, Cisco kompatibilen.</t>
  </si>
  <si>
    <t>3.8.5.B2</t>
  </si>
  <si>
    <t>Dobava in montaža dvojnega optičnega povezovalnega (patch) kabla, 2xSM, LC/LC, 5 m.</t>
  </si>
  <si>
    <t>3.8.5.B3</t>
  </si>
  <si>
    <t>Dobava in montaža povezovalnega UTP (patch) kabel, kat. 6, 2xRJ45, 7 m</t>
  </si>
  <si>
    <t>PODATKOVNO OMREŽJE WAN / LAN</t>
  </si>
  <si>
    <t>3.8.5.C1</t>
  </si>
  <si>
    <t>Dobava in montaža stikala SW3
- 1x L2/L3 stikalo, 8x10/100/1000 PoE/PoE+, 12x SPF 1GE, 4x SFP 1GE uplinks, LAN BASE, kot Cisco IE 4010-16S12P</t>
  </si>
  <si>
    <t>3.8.5.C2</t>
  </si>
  <si>
    <t>Dobava in montaža SFP optičnega vmesnika 1GB, single mode (SMF), min. 10 km, oznaka GLC-LH-SMD, DDM, Cisco kompatibilen.</t>
  </si>
  <si>
    <t>3.8.5.C3</t>
  </si>
  <si>
    <t>Dobava in montaža dvojnega optičnega povezovalnega (patch) kabla, 2xSM, LC/LC, 2 m.</t>
  </si>
  <si>
    <t>3.8.5.C4</t>
  </si>
  <si>
    <t>Dobava in montaža povezovalnega UTP (patch) kabla, kat. 6, 2xRJ45, 1 m</t>
  </si>
  <si>
    <t>3.8.5.C5</t>
  </si>
  <si>
    <t>Prestavitev obstoječega upravljalnega stikala Catalyst 2960-L iz TK prostora v LAN omaro SGD (skladišče), rekonfiguracija stikala.</t>
  </si>
  <si>
    <t>3.8.7</t>
  </si>
  <si>
    <t>NAPAJANJE</t>
  </si>
  <si>
    <t>3.8.7.A</t>
  </si>
  <si>
    <t>3.8.7.A1</t>
  </si>
  <si>
    <t>Dobava in montaža razdelilne omare R-TK-Z, komplet z električno razdelilno opremo, skladno s specifikacijo opreme, ki je priložena načrtu.</t>
  </si>
  <si>
    <t>specifikacija v prikazu št. 2/2</t>
  </si>
  <si>
    <t>3.8.7.A2</t>
  </si>
  <si>
    <t>Vključitev javljanja kontrolnika izolacije in ponastavitev v sistem nadzora in napajanja preko obstoječega napajalnega sistema MPS, kpl s kabli</t>
  </si>
  <si>
    <t>3.8.7.A3</t>
  </si>
  <si>
    <t>Dobava in montaža enofaznega ločilnega transformatorja za zunanje naprave 2 kVA, 230/230V 50 Hz, z zaščitnim pokrovom, stenska montaža.
Ločilni transformator mora biti izdelan iz kvalitetne pločevine, ki omejuje zagonske tokove.</t>
  </si>
  <si>
    <t>3.8.7.A4</t>
  </si>
  <si>
    <t>Dograditev razdelilnika R-TK z naslednjo opremo:
- 1x  2p 16A/C inštalacijski odklopnik,
- 2x vrstna sponka 6 mm2</t>
  </si>
  <si>
    <t>3.8.7.A5</t>
  </si>
  <si>
    <t>Dograditev razdelilnega polja FRM_MPS z naslednjo opremo:
1x inštalacijski odklopnik 20A/C DC
1x inštalacijski odklopnik 6A/C DC</t>
  </si>
  <si>
    <t>Tip mora biti enak ali kompatibilen obstoječi opremi (13mm)</t>
  </si>
  <si>
    <t>3.8.7.A6</t>
  </si>
  <si>
    <t>Dobava in dograditev napajalnega sistema MPS1000.80 z usmernikom AC/DC 1x14.8A, tip XR08.48</t>
  </si>
  <si>
    <t>3.8.7.A7</t>
  </si>
  <si>
    <t>Dobava in montaža baterije 92Ah / 48V (4x12V),  primerne za vgradnjo v zaprte tehnične prostore in podaljšano življenjsko dobo 10 let, s priklopom na napajalni sistem.</t>
  </si>
  <si>
    <t>3.8.7.A8</t>
  </si>
  <si>
    <t>Demontaža obstoječe baterije 62Ah / 48V (4x12V) z odvozom v skladišče SVTK</t>
  </si>
  <si>
    <t>3.8.7.A9</t>
  </si>
  <si>
    <t>Dobava in polaganje kablov za razvod 48V DC, 2x(1,5; 2,5; 4 mm²), Cca, s1, d2, a1 po CPR</t>
  </si>
  <si>
    <t>3.8.7.A10</t>
  </si>
  <si>
    <t>Zvijavi vodnik z rumeno-zeleno izolacijo za izenačevanje potencialov in povezavo kovinskih mas, kpl z zaključevanjem, položen prosto ali uvlečen v predhodno položene instalacijske cevi
 - 16mm² (H07Z-K Cca, s1, d2, a1)</t>
  </si>
  <si>
    <t>3.8.8</t>
  </si>
  <si>
    <t>PROSTORI, KABELSKE OMARE, OSTALO</t>
  </si>
  <si>
    <t>3.8.8.A</t>
  </si>
  <si>
    <t>PODATKOVNE RAZDELILNE OMARE TK</t>
  </si>
  <si>
    <t>3.8.8.B</t>
  </si>
  <si>
    <t>KOUNIKACIJSKE OMARE IN OPREMA</t>
  </si>
  <si>
    <t>3.8.8.C</t>
  </si>
  <si>
    <t>STENSKI DELILNIKI</t>
  </si>
  <si>
    <t>3.8.8.D</t>
  </si>
  <si>
    <t>OSTALO</t>
  </si>
  <si>
    <t>3.8.8.A1</t>
  </si>
  <si>
    <t>Dobava in montaža podatkovne razdelilne omare PRO-TK1, komplet z električno razdelilno in telekomunikacijsko opremo, skladno s specifikacijo opreme, ki je priložena načrtu</t>
  </si>
  <si>
    <t>specifikacija v prikazu št. 2/3</t>
  </si>
  <si>
    <t>3.8.8.A2</t>
  </si>
  <si>
    <t>Dobava in montaža podatkovne razdelilne omare PRO-TK2, komplet z električno razdelilno in telekomunikacijsko opremo, skladno s specifikacijo opreme, ki je priložena načrtu</t>
  </si>
  <si>
    <t>specifikacija v prikazu št. 2/4</t>
  </si>
  <si>
    <t>3.8.8.A3</t>
  </si>
  <si>
    <t>Dobava in montaža podatkovne razdelilne omare PRO-TK3, komplet z električno razdelilno in telekomunikacijsko opremo, skladno s specifikacijo opreme, ki je priložena načrtu</t>
  </si>
  <si>
    <t>specifikacija v prikazu št. 2/5</t>
  </si>
  <si>
    <t>3.8.8.A4</t>
  </si>
  <si>
    <t>Dobava in polaganje vodnika H07V-K 16mm²,  Ru/Ze v cev, razdalje do 10 m, zaključitev in priklop na napravo in trak Rf 30x3,5 mm, kpl z materialom</t>
  </si>
  <si>
    <t>KOMUNIKACIJSKE OMARE IN OPREMA</t>
  </si>
  <si>
    <t>3.8.8.B1</t>
  </si>
  <si>
    <t>Dobava in montaža 19'' komunikacijske omare višine 12U (600x600x~640 mm), montaža na steno, kpl</t>
  </si>
  <si>
    <t xml:space="preserve">LAN omara, v objektu pisarn SGD </t>
  </si>
  <si>
    <t>3.8.8.B2</t>
  </si>
  <si>
    <t>Dobava in montaža 48-vlakenskega optičnega delilnika z vključenimi 48 spojniki LC, 19'', višine 1U</t>
  </si>
  <si>
    <t>v obstoječo omaro LAN</t>
  </si>
  <si>
    <t>3.8.8.B3</t>
  </si>
  <si>
    <t>Dobava in montaža 48-vlakenskega optičnega delilnika z vključenimi 12 spojniki LC, 19'', višine 1U</t>
  </si>
  <si>
    <t>omara LAN - v objektu pisarn SGD</t>
  </si>
  <si>
    <t>3.8.8.B4</t>
  </si>
  <si>
    <t>Dobava in montaža optične ranžirne kasete (za 12 zvarov)</t>
  </si>
  <si>
    <t>3.8.8.B5</t>
  </si>
  <si>
    <t>Dobava in montaža 19'' urejevalnika za shranjevanje odvečnih/rezervnih dolžin prevezovalnih kablov, višine 1U</t>
  </si>
  <si>
    <t>3.8.8.B6</t>
  </si>
  <si>
    <t>Dobava in montaža 19'' zaključnega panela 24xRJ45 kategorije 6, STP s priborom</t>
  </si>
  <si>
    <t>omara LAN - pisarne SGD, lokalno ožičenje zajeto v načrtu št. 3/5</t>
  </si>
  <si>
    <t>3.8.8.B7</t>
  </si>
  <si>
    <t>Dobava in montaža 19'' letve z vtičnicami, 7x230V AC</t>
  </si>
  <si>
    <t>3.8.8.B8</t>
  </si>
  <si>
    <t>Dobava in montaža ozemljitvene bakrene zbiralke za komunikacijsko omaro</t>
  </si>
  <si>
    <t>3.8.8.C1</t>
  </si>
  <si>
    <t>Dobava in vgradnja spodnje vertikale na obstoječi MDF delilnik za LSA letvice</t>
  </si>
  <si>
    <t>3.8.8.D1</t>
  </si>
  <si>
    <t>Dvakratni oplesk sten in stropa na območju izvajanja del s prehodno sanacijo eventuelnih poškodb na ometu (popravilo ometa, kitanje, brušenje), vključno s protiprašno zaščito obstoječe opreme v prostoru. Z vsem materialom in pomožnimi deli.</t>
  </si>
  <si>
    <t>TK prostor, predprostor TK prostora</t>
  </si>
  <si>
    <t>3.8.9</t>
  </si>
  <si>
    <t>SPLOŠNA DELA</t>
  </si>
  <si>
    <t>3.8.9.A</t>
  </si>
  <si>
    <t>Preizkušanje, spuščanje v pogon, vmesni in končni tehnični prevzemi.</t>
  </si>
  <si>
    <t>Poučevanje porabnika.</t>
  </si>
  <si>
    <t>3.9</t>
  </si>
  <si>
    <t>ELEKTRIČNO GRETJE KRETNIC</t>
  </si>
  <si>
    <t>3.9.1</t>
  </si>
  <si>
    <t>3.9.1.A</t>
  </si>
  <si>
    <t>3.9.1.B</t>
  </si>
  <si>
    <t>3.9.1.C</t>
  </si>
  <si>
    <t>NOTRANJE NAPRAVE</t>
  </si>
  <si>
    <t>3.9.1.D</t>
  </si>
  <si>
    <t>3.9.1.E</t>
  </si>
  <si>
    <t>DEMONTAŽE</t>
  </si>
  <si>
    <t>3.9.1.F</t>
  </si>
  <si>
    <t>3.9.1.G</t>
  </si>
  <si>
    <t>OSTALA IN SPLOŠNA DELA</t>
  </si>
  <si>
    <t>3.9.1.A1</t>
  </si>
  <si>
    <t xml:space="preserve">Opomba: Vsa oprema in material se mora dobaviti z vsemi ustreznimi certifikati, atesti, garancijami, navodili za obratovanje, vzdrževanje, posluževanje in servisiranje (v skladu z veljavno zakonodajo in zahtevami naročnika) . </t>
  </si>
  <si>
    <t>3.9.1.A2</t>
  </si>
  <si>
    <t>Opomba: Pri opremi in materialu je potrebno upoštevati stroške izdelave meritev, preizkusa in zagona, vključno s pridobitvijo ustreznih certifikatov in potrdil s strani pooblaščenih institucij.</t>
  </si>
  <si>
    <t>3.9.1.A3</t>
  </si>
  <si>
    <t>3.9.1.A4</t>
  </si>
  <si>
    <t>3.9.1.A5</t>
  </si>
  <si>
    <t>Opomba: Pri vseh postavkah se upošteva dobava in montaža opreme, v kolikor ni navedeno drugače.</t>
  </si>
  <si>
    <t>3.9.1.B1</t>
  </si>
  <si>
    <t>Energetski kabel NYY-J  4 x 70 mm2</t>
  </si>
  <si>
    <t>3.9.1.B2</t>
  </si>
  <si>
    <t>Energetski kabel NYY-O  4 x 10 mm2</t>
  </si>
  <si>
    <t>3.9.1.B3</t>
  </si>
  <si>
    <t>Energetski kabel NYY-O  4 x 6 mm2</t>
  </si>
  <si>
    <t>3.9.1.B4</t>
  </si>
  <si>
    <t>Energetski kabel NYY-O  4 x 4 mm2</t>
  </si>
  <si>
    <t>3.9.1.B5</t>
  </si>
  <si>
    <t>Energetski kabel N2HX-J  3 x 2,5 mm2</t>
  </si>
  <si>
    <t>3.9.1.B6</t>
  </si>
  <si>
    <t xml:space="preserve">TK kabla TK 59 M 3 x 4 x 0,8  </t>
  </si>
  <si>
    <t>3.9.1.B7</t>
  </si>
  <si>
    <t xml:space="preserve">TK kabla TK 59 M 5 x 4 x 0,8  </t>
  </si>
  <si>
    <t>3.9.1.B8</t>
  </si>
  <si>
    <t xml:space="preserve">Signalni kabel SPZ 5 x 0,9  </t>
  </si>
  <si>
    <t>3.9.1.B9</t>
  </si>
  <si>
    <t>H07V-K rum/zel  1 x 16 mm2</t>
  </si>
  <si>
    <t>3.9.1.B10</t>
  </si>
  <si>
    <t>3.9.1.B11</t>
  </si>
  <si>
    <t>Označevanje kablov kabelskih jaških</t>
  </si>
  <si>
    <t>3.9.1.B12</t>
  </si>
  <si>
    <t>Zaključevanje kabla TK 59 M 5x4x0,8</t>
  </si>
  <si>
    <t>3.9.1.B13</t>
  </si>
  <si>
    <t>Zaključevanje kabla SPZ 5x0,9</t>
  </si>
  <si>
    <t>3.9.1.B14</t>
  </si>
  <si>
    <t>Kabelski prik. čevlji za energetske kable, kpl na kabelski konec</t>
  </si>
  <si>
    <t>3.9.1.B15</t>
  </si>
  <si>
    <t>Vgradnja kabel spojke do 4x95mm2</t>
  </si>
  <si>
    <t>3.9.1.B16</t>
  </si>
  <si>
    <t>Meritve kablov</t>
  </si>
  <si>
    <t>3.9.1.C1</t>
  </si>
  <si>
    <t>Vremenska postaja (kontrolna enota, padavinski senzor, senzor temperature tople tirnice, senzor temperature hladne tirnice, priključni kabli), kpl, kot npr. Icelert 407M</t>
  </si>
  <si>
    <t>3.9.1.C2</t>
  </si>
  <si>
    <t>Upravljalna omara gretja kretnic UOG z opremo, skladno s specifikacijo, ki je priložena načrtu, kpl</t>
  </si>
  <si>
    <t>3.9.1.C3</t>
  </si>
  <si>
    <t>Nadometni inštalacijski kanal 100x60 mm</t>
  </si>
  <si>
    <t>3.9.1.C4</t>
  </si>
  <si>
    <t>Vgradnja ločilnega transformatorja 230/230V, 400VA in varovalke 4A v NN2 razdelilnik v SV prostoru</t>
  </si>
  <si>
    <t>3.9.1.C5</t>
  </si>
  <si>
    <t>Parametriranje PLC-ja, testiranje</t>
  </si>
  <si>
    <t>3.9.1.C6</t>
  </si>
  <si>
    <t>Drobni material</t>
  </si>
  <si>
    <t>3.9.1.D1</t>
  </si>
  <si>
    <t>Razdelilna omara gretja kretnic ROG A z opremo, skladno s specifikacijo, ki je priložena načrtu, kpl</t>
  </si>
  <si>
    <t>3.9.1.D2</t>
  </si>
  <si>
    <t>Razdelilna omara gretja kretnic ROG B1 z opremo, skladno s specifikacijo, ki je priložena načrtu, kpl</t>
  </si>
  <si>
    <t>3.9.1.D3</t>
  </si>
  <si>
    <t>Razdelilna omara gretja kretnic ROG B2 z opremo, skladno s specifikacijo, ki je priložena načrtu, kpl</t>
  </si>
  <si>
    <t>3.9.1.D4</t>
  </si>
  <si>
    <t>Električni ploščati grelnik THE L=3,72 m, 1200W/230V s priključnim kablom</t>
  </si>
  <si>
    <t>3.9.1.D5</t>
  </si>
  <si>
    <t>Električni ploščati grelnik THE L=4,70 m, 1500W/230V s priključnim kablom</t>
  </si>
  <si>
    <t>3.9.1.D6</t>
  </si>
  <si>
    <t>Sponka za pritrditev grelca na tirnico UIC 60</t>
  </si>
  <si>
    <t>3.9.1.D7</t>
  </si>
  <si>
    <t>Nosilec za glavo grelca za tirnico UIC 60</t>
  </si>
  <si>
    <t>3.9.1.D8</t>
  </si>
  <si>
    <t>Sponka za pritrditev grelca na tirnico S 49</t>
  </si>
  <si>
    <t>3.9.1.D9</t>
  </si>
  <si>
    <t>Nosilec za glavo grelca za tirnico S 49</t>
  </si>
  <si>
    <t>3.9.1.D10</t>
  </si>
  <si>
    <t>Sponka za pritrditev grelca na tirnico S 45</t>
  </si>
  <si>
    <t>3.9.1.D11</t>
  </si>
  <si>
    <t>Nosilec za glavo grelca za tirnico S 45</t>
  </si>
  <si>
    <t>3.9.1.D12</t>
  </si>
  <si>
    <t>Zaščitna fleksibilna cev Φ19/25mm</t>
  </si>
  <si>
    <t>3.9.1.D13</t>
  </si>
  <si>
    <t>Pritrditev zaščitne cevi na prag, z materialom</t>
  </si>
  <si>
    <t>3.9.1.D14</t>
  </si>
  <si>
    <t>Priključna omarica (PO) za električne grelce, 1 uvod 4 izvodi (plastična), z nogo in izvedba tesnjenja uvodov</t>
  </si>
  <si>
    <t>3.9.1.E1</t>
  </si>
  <si>
    <t>Demontaža obstoječih grelcev s priključnimi omaricami in priborom z odvozom</t>
  </si>
  <si>
    <t>3.9.1.E2</t>
  </si>
  <si>
    <t>Demontaža omar s plinskimi jeklenkami z odvozom</t>
  </si>
  <si>
    <t>3.9.1.E3</t>
  </si>
  <si>
    <t>Demontaža nadstreška s plinskimi jeklenkami z odvozom</t>
  </si>
  <si>
    <t>3.9.1.F1</t>
  </si>
  <si>
    <t>Opomba: Kabelska trasa je zajeta v popisih SV naprav in prestavitvi in zaščiti SVTK naprav</t>
  </si>
  <si>
    <t>3.9.1.G1</t>
  </si>
  <si>
    <t>Preizkušanje in spuščanje v pogon, izdelava merilne in preiskusne dokumentacije</t>
  </si>
  <si>
    <t>Navodilo o posluževanju</t>
  </si>
  <si>
    <t xml:space="preserve">Načrt </t>
  </si>
  <si>
    <t>Cena</t>
  </si>
  <si>
    <t>2-3</t>
  </si>
  <si>
    <t>3-4</t>
  </si>
  <si>
    <t>4-1</t>
  </si>
  <si>
    <t>4-2</t>
  </si>
  <si>
    <t>POVEZAVA</t>
  </si>
  <si>
    <t>DDV 22%</t>
  </si>
  <si>
    <t>0</t>
  </si>
  <si>
    <t>VODILNI NAČRT</t>
  </si>
  <si>
    <t>NAČRTI ARHITEKTURE</t>
  </si>
  <si>
    <t>NAČRTI S PODROČJA GRADBENIŠTVA</t>
  </si>
  <si>
    <t>NAČRTI S PODROČJA ELEKTRO TEHNIKE</t>
  </si>
  <si>
    <t>NAČRTI S PODROČJA STROJNIŠTVA</t>
  </si>
  <si>
    <t>4_1</t>
  </si>
  <si>
    <t>4.1</t>
  </si>
  <si>
    <t>Strojne inštalacije postajnega poslopja</t>
  </si>
  <si>
    <t>4.1.1</t>
  </si>
  <si>
    <t>OGREVANJE IN HLAJENJE</t>
  </si>
  <si>
    <t>4.1.1.A</t>
  </si>
  <si>
    <t>TOPLOTNA ČRPALKA - ŽELEZNIŠKA POSTAJA</t>
  </si>
  <si>
    <t>4.1.1.B</t>
  </si>
  <si>
    <t>TOPLOTNA ČRPALKA - GOSTINSKI LOKAL</t>
  </si>
  <si>
    <t>4.1.1.C</t>
  </si>
  <si>
    <t>TOPLOTNA ČRPALKA - STANOVANJA 1.N</t>
  </si>
  <si>
    <t>4.1.1.D</t>
  </si>
  <si>
    <t xml:space="preserve">PROSTORI ŽELEZNIŠKE POSTAJE -TALNO OGREVANJE </t>
  </si>
  <si>
    <t>4.1.1.E</t>
  </si>
  <si>
    <t xml:space="preserve">RADIATORSKO OGREVANJE </t>
  </si>
  <si>
    <t>4.1.1.F</t>
  </si>
  <si>
    <t>HLAJENJE in OGREVANJE S SPLIT SISTEMI</t>
  </si>
  <si>
    <t>4.1.1.G</t>
  </si>
  <si>
    <t>OGREVANJE IN HLAJENJE SKLADIŠČNEGA OBJEKTA</t>
  </si>
  <si>
    <t>4.1.1.A1</t>
  </si>
  <si>
    <t>Toplotna črpalka zrak/voda split izvedbe, za ogrevanje ter pripravo tople sanitarne vode. Toplotna črpalka omogoča delovanje v sistemu ogrevanja do zunanje temperature -20°C in lahko vzdržuje konstantno temperaturo predtoka 50°C. 
Notranja enota ima vgrajen bojler za pripravo tople sanitarne vode in vgrajena dva električna grelnika moči 3 in 6 kW za podporo ogrevanju ali pripravi tople sanitarne vode. Dobavljena je skupaj z varnostnim kompletom (varnostni ventil za sistem ogrevanja, manometer ter avtomatski odzračevalni ventil) ter obtočno črpalko. Notranja enota vključuje krmilnik za vremensko vodenje temperature predtoka v odvisnosti od zunanje temperature. Krmilnik omogoča vodenje dodatnega reguliranega kroga ogrevanja z mešalnim ventilom ter obtočno črpalko, v sklopu dobave pa so vključena tudi vsa temperaturna tipala.  
Toplotno črpalko sestavljata:
- zunanja enota toplotne črpalke
Qg (nom) = 8,0 kW (-7/50°C)
COP = 2,2 (pri navedenih pogojih)
Imax = 8 A
U = 400V / 50Hz
MITSUBISHI ELECTRIC
tip PUD-SHWM80YAA
ali enakovredno
- notranja vodna enota toplotne črpalke z vgrajenim bojlerjem za pripravo tople sanitarne vode
z električnim grelcem
V = 200 l
P = 3+6 kW
U = 400V / 50Hz
MITSUBISHI ELECTRIC
tip EHST20D-YM9DR1
z dvema moduloma PAC-TH011-E za dvoconsko delovanje
ali enakovredno
Skupaj s povezavo med zunanjo in notranjo enoto ter polnjenjem s hladivom R32. Dobava vključuje tudi ostali pribor in opremo za priključitev in montažo.
"Ponudba vključuje tudi zagon toplotne črpalke, šolanje investitorja ter navodila za obratovanje in vzdrževanje v slovenskem jeziku.
Toplotna črpalka mora omogočati pridobitev sredstev Eko sklada. "</t>
  </si>
  <si>
    <t>4.1.1.A2</t>
  </si>
  <si>
    <t>Predizolirana bakrena cev za povezavo med notranjo in zunanjo enoto toplotne črpalke,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 debeline 9 mm. 
Cu 6,35
Armacell tip Turbolit split
ali enakovredni.</t>
  </si>
  <si>
    <t>4.1.1.A3</t>
  </si>
  <si>
    <t>Predizolirana bakrena cev za povezavo med notranjo in zunanjo enoto toplotne črpalke,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 debeline 9 mm. 
Cu 12,7
Armacell tip Turbolit split
ali enakovredni.</t>
  </si>
  <si>
    <t>4.1.1.A4</t>
  </si>
  <si>
    <t>Zaščitna rebrasta fleksibilna cev fi 75 za dodatno zaščito cevi na prostem, položena na kabelsko polico ustrezno zaščitena ter pritrjena</t>
  </si>
  <si>
    <t>4.1.1.A5</t>
  </si>
  <si>
    <t xml:space="preserve">PVC kanal za vodenje in zaščito bakrenih cevi med zunanjo in notranjo enoto, vključno s koleni in pokrovi. Cevi se vodijo v kanalu na vseh vidnih delih. </t>
  </si>
  <si>
    <t>4.1.1.A6</t>
  </si>
  <si>
    <t>Montaža notranje enote toplotne črpalke zrak/voda
- priklop cevnih inštalacij na notranjo enoto
- montaža in priklop signalnega kabla na notranjo enoto
- montaža in priklop elektro kabla na notranjo enoto</t>
  </si>
  <si>
    <t>4.1.1.A7</t>
  </si>
  <si>
    <t>Montaža zunanje enote toplotne črpalke zrak/voda
- postavitev in pritrditev enote na temelj
- priklop cevnih instalacij
- priklop notranjih elektro/signalnih instalacij</t>
  </si>
  <si>
    <t>4.1.1.A8</t>
  </si>
  <si>
    <t>Polnjenje sistema
- vakuumiranje sistema
- polnjenje sistema s hladivom R32</t>
  </si>
  <si>
    <t>4.1.1.A9</t>
  </si>
  <si>
    <t>Testiranje in zagon
- nastavitev parametrov delovanja
- poskusni zagon in 24 urni nadzor delovanja
- poučevanje osebja</t>
  </si>
  <si>
    <t>4.1.1.A10</t>
  </si>
  <si>
    <t>Hidravlična kretnica / akumulator toplote za ločitev toplotne črpalke od sistema ogrevanja. Kretnica vključuje avtomatski odzračevalni ventil, izpustni ventil, navojne priključke DN 25, toplotno izolacijo, vključno z montažnim materialom. 
V= 50 l
LAM HP 50
ali enakovredno</t>
  </si>
  <si>
    <t>4.1.1.A11</t>
  </si>
  <si>
    <t>Razdelilnik / zbiralnik sistema ogrevanja,  izdelan iz cevi pravokotnega preseka, z navojnimi priključki za vir toplote (DN25), ter dva ogrevalna kroga (DN20 in DN25), skupaj z izpustnima pipicama, toplotno izolacijo ter montažnim matzerialom. 
V= 50 l
LAM HP 50
ali enakovredno</t>
  </si>
  <si>
    <t>4.1.1.A12</t>
  </si>
  <si>
    <t>Energetsko učinkovita obtočna črpalka z zvezno regulacijo vrtljajev, z navojnimi priključki, izolacijo, skupaj s tesnilnim in vijačnim materialom
Energetski razred: A
V = 0,28 m3/h
Δp = 55 kPa
P= 45 W
U=230 V
WILO tip STRATOS Pico 25/1-6
ali enakovredno</t>
  </si>
  <si>
    <t>4.1.1.A13</t>
  </si>
  <si>
    <t>Energetsko učinkovita obtočna črpalka z zvezno regulacijo vrtljajev, z navojnimi priključki, izolacijo, skupaj s tesnilnim in vijačnim materialom
Energetski razred: A
V = 0,64 m3/h
Δp = 32 kPa
P= 45 W
U=230 V
WILO tip STRATOS Pico 25/1-6
ali enakovredno</t>
  </si>
  <si>
    <t>4.1.1.A14</t>
  </si>
  <si>
    <t>Tripotni regulacijski ventil z navojnimi priključki, skupaj s tesnilnim materialom ter elektromotornim pogonom
DN 15; kvs= 1,6 m3/h;
Belimo tip R3015-1P6-S1 + LR230A
ali enakovredno</t>
  </si>
  <si>
    <t>4.1.1.A15</t>
  </si>
  <si>
    <t>Protipovratni ventil z navojnimi priključki, skupaj s tesnilnim in vijačnim materialom.
DN 25, PN 6</t>
  </si>
  <si>
    <t>4.1.1.A16</t>
  </si>
  <si>
    <t>4.1.1.A17</t>
  </si>
  <si>
    <t>Lovilec nesnage s navojnimi priključki, magnetnim vložkom, z drobno zankastim sitom, skupaj s tesnilnim in vijačnim materialom.
DN 20, PN 6</t>
  </si>
  <si>
    <t>4.1.1.A18</t>
  </si>
  <si>
    <t>Lovilec nesnage s navojnimi priključki, magnetnim vložkom, z drobno zankastim sitom, skupaj s tesnilnim in vijačnim materialom.
DN 25, PN 6</t>
  </si>
  <si>
    <t>4.1.1.A19</t>
  </si>
  <si>
    <t>Zaprta membranska raztezna posoda, komplet s priključnim kosom z zapornim ventilom s kapo proti nepooblaščenemu posluževanju in izpustno pipico ter montažnim materialom
Vcel = 18 l
PNEUMATEX tip Statico 18.3
ali enakovredni.</t>
  </si>
  <si>
    <t>4.1.1.A20</t>
  </si>
  <si>
    <t>Termometer v okroglem ohišju f80 mm, z navojnim priključkom R 1/2", komplet z montažnim in tesnilnim materialom
 - z merilnim območjem od +0 do +80 °C</t>
  </si>
  <si>
    <t>4.1.1.A21</t>
  </si>
  <si>
    <t>Manometer v okroglem ohišju f80 mm, z varilnim kolčakom, navojnim priključkom DN 15, manometrsko navojno pipico DN 15, komplet z montažnim in z montažnim in tesnilnim materialom
- z merilnim območjem od 0 do 6,0 bar</t>
  </si>
  <si>
    <t>4.1.1.A22</t>
  </si>
  <si>
    <r>
      <t xml:space="preserve">Vgradnja potopnih </t>
    </r>
    <r>
      <rPr>
        <sz val="10"/>
        <color indexed="8"/>
        <rFont val="Arial"/>
        <family val="2"/>
        <charset val="238"/>
      </rPr>
      <t>tulk za vstavitev temperaturnih tipal, navojnih kolčakov za vgradnjo manometrov, skupaj z varilnim, vijačnim in tesnilnim materialom</t>
    </r>
  </si>
  <si>
    <t>4.1.1.A23</t>
  </si>
  <si>
    <t>Krogelna zaporna pipa z navojnima priključkoma, s podaljšano ročko za posluževanje, skupaj s tesnilnim in vijačnim materialom
DN 20, PN 6</t>
  </si>
  <si>
    <t>4.1.1.A24</t>
  </si>
  <si>
    <t>Krogelna zaporna pipa z navojnima priključkoma, s podaljšano ročko za posluževanje, skupaj s tesnilnim in vijačnim materialom
DN 25, PN 6</t>
  </si>
  <si>
    <t>4.1.1.A25</t>
  </si>
  <si>
    <t>Polnilno izpustna pipa s holandcem za gumi cev za polnjenje sistema, skupaj s tesnilnim materialom
DN15</t>
  </si>
  <si>
    <t>4.1.1.A26</t>
  </si>
  <si>
    <t>Avtomatski odzračevalnik mikro zračnih mehurčkov z navojnima priključkoma ter krogelno pipico, skupaj s tesnilnim in montažnim materialom
ZEPARO tip ZUT 15
ali enakovredni.</t>
  </si>
  <si>
    <t>4.1.1.A27</t>
  </si>
  <si>
    <t>Izdelava različnih utorov, odprtin in ostala gradbena dela v zvezi z inštalacijo ogrevne vode, skupaj z izdelavo odprtin skozi betonske in opečne stene, dolblenjem opečnih sten, sanacijo in vzpostavitvijo predhodnega stanja, v ceni zajeti tudi gradbeni material</t>
  </si>
  <si>
    <t>4.1.1.A28</t>
  </si>
  <si>
    <t>Hidravlično uravnovešenje sistema ogrevne vode</t>
  </si>
  <si>
    <t>4.1.1.B1</t>
  </si>
  <si>
    <t>Toplotna črpalka zrak/voda split izvedbe, za ogrevanje ter pripravo tople sanitarne vode. Toplotna črpalka omogoča delovanje v sistemu ogrevanja do zunanje temperature -20°C in lahko vzdržuje konstantno temperaturo predtoka 50°C. 
Notranja enota ima vgrajen bojler za pripravo tople sanitarne vode in vgrajena dva električna grelnika moči 3 in 6 kW za podporo ogrevanju ali pripravi tople sanitarne vode. Dobavljena je skupaj z varnostnim kompletom (varnostni ventil za sistem ogrevanja, manometer ter avtomatski odzračevalni ventil) ter obtočno črpalko. Notranja enota vključuje krmilnik za vremensko vodenje temperature predtoka v odvisnosti od zunanje temperature. 
Toplotno črpalko sestavljata:
- zunanja enota toplotne črpalke
Qg (nom) = 8,0 kW (-7/50°C)
COP = 2,2 (pri navedenih pogojih)
Imax = 8 A
U = 400V / 50Hz
MITSUBISHI ELECTRIC
tip PUD-SHWM80YAA
ali enakovredno
- notranja vodna enota toplotne črpalke z vgrajenim bojlerjem za pripravo tople sanitarne vode
z električnim grelcem
V = 200 l
P = 3+6 kW
U = 400V / 50Hz
MITSUBISHI ELECTRIC
tip EHST20D-YM9DR1
ali enakovredno
Skupaj s povezavo med zunanjo in notranjo enoto ter polnjenjem s hladivom R32. Dobava vključuje tudi ostali pribor in opremo za priključitev in montažo.
"Ponudba vključuje tudi zagon toplotne črpalke, šolanje investitorja ter navodila za obratovanje in vzdrževanje v slovenskem jeziku.
Toplotna črpalka mora omogočati pridobitev sredstev Eko sklada. "</t>
  </si>
  <si>
    <t>4.1.1.B2</t>
  </si>
  <si>
    <t>4.1.1.B3</t>
  </si>
  <si>
    <t>4.1.1.B4</t>
  </si>
  <si>
    <t>4.1.1.B5</t>
  </si>
  <si>
    <t>4.1.1.B6</t>
  </si>
  <si>
    <t>4.1.1.B7</t>
  </si>
  <si>
    <t>4.1.1.B8</t>
  </si>
  <si>
    <t>4.1.1.B9</t>
  </si>
  <si>
    <t>4.1.1.B10</t>
  </si>
  <si>
    <t>Magnetno ciklonski vodni filter z navojnima priključkoma, skupaj s tesnilnim materialom.
DN 25, PN 6</t>
  </si>
  <si>
    <t>4.1.1.B11</t>
  </si>
  <si>
    <t>4.1.1.B12</t>
  </si>
  <si>
    <t>4.1.1.B13</t>
  </si>
  <si>
    <t>4.1.1.B14</t>
  </si>
  <si>
    <t>4.1.1.B15</t>
  </si>
  <si>
    <t>Cev iz neplemenitega jekla, material 1.0308 (E235) po EN 10305-3 (PRESS sistem) skupaj z vsemi fitingi za zatiskanje (kolena, T-kosi, navojni priključki, prehodni kosi, ...), tesnili (FPM rdeči) in pritrdilnim materialom
Cena vključuje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ø18 x 1,2 mm (DN 15)
VIEGA tip PRESTABO
ali enakovredni.</t>
  </si>
  <si>
    <t>4.1.1.B16</t>
  </si>
  <si>
    <t>Cev iz neplemenitega jekla, material 1.0308 (E235) po EN 10305-3 (PRESS sistem) skupaj z vsemi fitingi za zatiskanje (kolena, T-kosi, navojni priključki, prehodni kosi, ...), tesnili (FPM rdeči) in pritrdilnim materialom
Cena vključuje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ø28 x 1,5 mm (DN 25)
VIEGA tip PRESTABO
ali enakovredni.</t>
  </si>
  <si>
    <t>4.1.1.B17</t>
  </si>
  <si>
    <t>Toplotna izolacija razvoda ogrevne vode v tlaku z elastomerno fleksibilno izolacijo na osnovi sintetičnega kavčuka. EU požarna klasifikacija B-s3,d0; toplotna prevodnost λ pri 0°C je 0,035 W/m.K; koef. upora difuziji vodne pare je 10.000 (za plošče deb. 3-32mm in cevi deb. 6-32mm; za ostale dimenzije je 7.000; za temp. območje od -50°C  do  +110°C; trakovi in plošče lepljeni na površino do maks. +85°C. 
debeline 25 mm
28
ARMACELL tip Armaflex ACE Plus
ali enakovredno</t>
  </si>
  <si>
    <t>4.1.1.B18</t>
  </si>
  <si>
    <t>Praznjenje ter ponovno 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t>
  </si>
  <si>
    <t>4.1.1.B19</t>
  </si>
  <si>
    <t>Drobni inštalacijski material za izvedbo sistema ogrevne vode (fitingi, prehodni kosi, pritrdilni material, dodatna odzračevanja, praznilne pipice, prirobnice...)</t>
  </si>
  <si>
    <t>4.1.1.C1</t>
  </si>
  <si>
    <t>Toplotna črpalka zrak/voda split izvedbe, za ogrevanje ter pripravo tople sanitarne vode. Toplotna črpalka omogoča delovanje v sistemu ogrevanja do zunanje temperature -20°C in lahko vzdržuje konstantno temperaturo predtoka 50°C. 
Notranja enota ima vgrajena dva električna grelnika moči 3 in 6 kW za podporo ogrevanju. Dobavljena je skupaj z varnostnim kompletom (varnostni ventil za sistem ogrevanja, manometer ter avtomatski odzračevalni ventil) ter obtočno črpalko. Notranja enota vključuje krmilnik za vremensko vodenje temperature predtoka v odvisnosti od zunanje temperature. 
Toplotno črpalko sestavljata:
- zunanja enota toplotne črpalke
Qg (nom) = 14,0 kW (-7/50°C)
COP = 1,95 (pri navedenih pogojih)
Imax = 12 A
U = 400V / 50Hz
MITSUBISHI ELECTRIC
tip PUD-SHWM140YAA
ali enakovredno
- notranja vodna enota toplotne črpalke
z električnim grelcem
P = 3+6 kW
U = 400V / 50Hz
MITSUBISHI ELECTRIC
tip EHSD-YM9D
ali enakovredno
Skupaj s povezavo med zunanjo in notranjo enoto ter polnjenjem s hladivom R32. Dobava vključuje tudi ostali pribor in opremo za priključitev in montažo.
"Ponudba vključuje tudi zagon toplotne črpalke, šolanje investitorja ter navodila za obratovanje in vzdrževanje v slovenskem jeziku.
Toplotna črpalka mora omogočati pridobitev sredstev Eko sklada. "</t>
  </si>
  <si>
    <t>4.1.1.C2</t>
  </si>
  <si>
    <t>4.1.1.C3</t>
  </si>
  <si>
    <t>4.1.1.C4</t>
  </si>
  <si>
    <t>4.1.1.C5</t>
  </si>
  <si>
    <t>4.1.1.C6</t>
  </si>
  <si>
    <t>4.1.1.C7</t>
  </si>
  <si>
    <t>4.1.1.C8</t>
  </si>
  <si>
    <t>4.1.1.C9</t>
  </si>
  <si>
    <t>4.1.1.C10</t>
  </si>
  <si>
    <t>4.1.1.C11</t>
  </si>
  <si>
    <t>Zaprta membranska raztezna posoda, komplet s priključnim kosom z zapornim ventilom s kapo proti nepooblaščenemu posluževanju in izpustno pipico ter montažnim materialom
Vcel = 35 l
PNEUMATEX tip Statico 35.3
ali enakovredno.</t>
  </si>
  <si>
    <t>4.1.1.C12</t>
  </si>
  <si>
    <t>4.1.1.C13</t>
  </si>
  <si>
    <t>Krogelna zaporna pipa z navojnima priključkoma, s podaljšano ročko za posluževanje, skupaj s tesnilnim in vijačnim materialom
DN 32, PN 6</t>
  </si>
  <si>
    <t>4.1.1.C14</t>
  </si>
  <si>
    <t>4.1.1.C15</t>
  </si>
  <si>
    <t>4.1.1.C16</t>
  </si>
  <si>
    <t>4.1.1.C17</t>
  </si>
  <si>
    <t>Cev iz neplemenitega jekla, material 1.0308 (E235) po EN 10305-3 (PRESS sistem) skupaj z vsemi fitingi za zatiskanje (kolena, T-kosi, navojni priključki, prehodni kosi, ...), tesnili (FPM rdeči) in pritrdilnim materialom
Cena vključuje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ø22 x 1,5 mm (DN 20)
VIEGA tip PRESTABO
ali enakovredni.</t>
  </si>
  <si>
    <t>4.1.1.C18</t>
  </si>
  <si>
    <t>4.1.1.C19</t>
  </si>
  <si>
    <t>Cev iz neplemenitega jekla, material 1.0308 (E235) po EN 10305-3 (PRESS sistem) skupaj z vsemi fitingi za zatiskanje (kolena, T-kosi, navojni priključki, prehodni kosi, ...), tesnili (FPM rdeči) in pritrdilnim materialom
Cena vključuje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ø35 x 1,5 mm (DN 32)
VIEGA tip PRESTABO
ali enakovredni.</t>
  </si>
  <si>
    <t>4.1.1.C20</t>
  </si>
  <si>
    <t>Toplotna izolacija razvoda ogrevne vode v tlaku z elastomerno fleksibilno izolacijo na osnovi sintetičnega kavčuka. EU požarna klasifikacija B-s3,d0; toplotna prevodnost λ pri 0°C je 0,035 W/m.K; koef. upora difuziji vodne pare je 10.000 (za plošče deb. 3-32mm in cevi deb. 6-32mm; za ostale dimenzije je 7.000; za temp. območje od -50°C  do  +110°C; trakovi in plošče lepljeni na površino do maks. +85°C. 
debeline 19 mm
22
ARMACELL tip Armaflex ACE Plus
ali enakovredno</t>
  </si>
  <si>
    <t>4.1.1.C21</t>
  </si>
  <si>
    <t>4.1.1.C22</t>
  </si>
  <si>
    <t>Toplotna izolacija razvoda ogrevne vode v tlaku z elastomerno fleksibilno izolacijo na osnovi sintetičnega kavčuka. EU požarna klasifikacija B-s3,d0; toplotna prevodnost λ pri 0°C je 0,035 W/m.K; koef. upora difuziji vodne pare je 10.000 (za plošče deb. 3-32mm in cevi deb. 6-32mm; za ostale dimenzije je 7.000; za temp. območje od -50°C  do  +110°C; trakovi in plošče lepljeni na površino do maks. +85°C. 
debeline 25 mm
32
ARMACELL tip Armaflex ACE Plus
ali enakovredno</t>
  </si>
  <si>
    <t>4.1.1.C23</t>
  </si>
  <si>
    <t>4.1.1.C24</t>
  </si>
  <si>
    <t>4.1.1.D1</t>
  </si>
  <si>
    <t>Regulacijski ventil za hidravlično uravnoteženje z navojnima priključkoma, z funkcijami :
- prednastavitev,
- meritev pretoka, tlačne razlike in temperature,
- zaporno funkcijo,
- izpustom
Osnovne karakteristike:
- zvezna nastavitev z ročnim oštevilčenim kolesom
- samotesnilna merilna priključka,
- fiksiranje nastavitve kolesa,
- možnost praznjenje in polnjenje sistema,
- merilni priključki in kolo na eni strani,
- meritve pretokov, tlakov in temperatur z instrumentom
- adapter za izpust lahko vgradimo, ko je sistem pod tlakom
Ventil naj se dobavi in vgradi skupaj s tesnilnim in pritrdilnim materialom
DN 20, PN 6
IMI TA tip STAD 20
ali enakovredno</t>
  </si>
  <si>
    <t>4.1.1.D2</t>
  </si>
  <si>
    <t>4.1.1.D3</t>
  </si>
  <si>
    <t>Kompleten kompaktni razdelilec talnega ogrevanja z
ločenim dovodom in povratkom.
- material: CRNi-jeklo 1.4301
- dovodni del opremljen z merilci pretoka
(z vidno skalo 0-5 l/min), ki omogočajo nastavljanje in 
popolno zaprtje pretoka
- povratni del opremljen z ventilom in ročko, pripravljeno za vgradnjo termopogonov z notranjim navojem 
M30×1,5:
- na dovodnem in povratnem delu opremljen z 
odzračevalnim ventilom in polnilno izpustno pipo
- priključek za priklop na ogrevalno zanko: G3/4" 
eurokonus
- pritrdilnima konzolama, skupaj vijačnim, tesnilnim in 
montažnim materialom
 - 3 zanke   1"
Rehau tip HKV-D 3
ali enakovredni.</t>
  </si>
  <si>
    <t>4.1.1.D4</t>
  </si>
  <si>
    <t>Adapterji za priključitev posameznik zank na razdelilec
17×2,0 - G3/4"Euro
Rehau
ali enakovredni.</t>
  </si>
  <si>
    <t>4.1.1.D5</t>
  </si>
  <si>
    <t>Podometna omarica iz jeklene pločevine z vratci z zapiralom, za pritrditev razdelilcev talnega ogrevanja . Izdelana iz galvaniziranega jekla. Vsi vidni deli so barvani v beli barvi (RAL 9016).
Vgradna globina omarice: 110-160mm
 - za 3 zanke
Rehau tip UP 110 
ali enakovredni.</t>
  </si>
  <si>
    <t>4.1.1.D6</t>
  </si>
  <si>
    <t>Hidro izolacijska profilirana sistemska plošča za talno 
ogrevanje, sestavljena iz hidro profilirane folije, in izolacijske profilirane plošče z geometrijo, ki iz zgornje strani omogoča oporo za cevi.
Namenjena je za cementne in samorazlivne cementne 
estrihe; omogoča pravokotno in diagonalno pritrjevanje cevi z različnimi razmaki med cevmi; za optimizirano vgradnjo ogrevalnih cevi, ki temelji na dejanski geometriji prostora z minimalnimi odpadki zahvaljujoč sofisticirani sistemski tehnologiji; omogoča hitro in enostavno vgradnjo na trde/mehke PS panele/plošče s pomočjo prekrivanja robov folije/plošče.
Ustreza načinu gradnje A po DIN 18560 in DIN EN 13813,
Razmak med cevmi pri pravokotni smeri: po 50mm
Dimenzije plošče: 1450 x 850 mm
Debelina plošče: 30 mm
Rehau Varionova 30-2
Opomba: Dodatna izolacija je zajeta v popisu gradbeno obrtniških del
ali enakovredni.</t>
  </si>
  <si>
    <t>4.1.1.D7</t>
  </si>
  <si>
    <t>Cevi iz peroksidno ojačanega polietilena PE-Xa (ustreza DIN 16892 in z difuzijsko zaščito, ki ustreza DIN 4726. 
17×2,0
Rehau tip RAUTHERM S
ali enakovredni.</t>
  </si>
  <si>
    <t>4.1.1.D8</t>
  </si>
  <si>
    <t>Dodatek za estrih. Uporablja se kot dodatek za estrihe 
in malte; izboljša kvaliteto estriha zaradi povečane 
plastičnosti in boljšega zadrževanja vode.
Ne sme se uporabljati v kombinaciji s samorazlivnimi ali
anhidritnimi estrihi!
Poraba pri debelini estriha 7 cm: približno 0.2 l/m²
Minimalno prekritje cevi z estrihom: 30 mm pri 2kN/m² ali 45 mm pri 5kN/m² v povezavi z Uponorjevo izolacijo/sistemskimi ploščami za 5kN/m²
Čas vezanja in sušenja: 21 dni</t>
  </si>
  <si>
    <t>l</t>
  </si>
  <si>
    <t>4.1.1.E1</t>
  </si>
  <si>
    <t>Jekleni ploščati radiatorji s stranskimi priključki za dvocevni sistem ogrevanja, izdelani za delovni tlak NP 6 in temperaturo do 110°C skupaj s pokrovom, z radiatorskimi čepi, reducirkami, odzračevalno pipico konzolami za montažo na steno, tesnilnim in pritrdilnim materialom
21/600/1200
RADEL
ali enakovredno</t>
  </si>
  <si>
    <t>4.1.1.E2</t>
  </si>
  <si>
    <t>Radiatorski termostatski ventil, za dvocevni sistem ogrevanja izdelan za delovni tlak NP6 in temperaturo 110°C, skupaj z montažnim in tesnilnim materialom
DN 10
Danfoss tip RA-N, ravni
ali enakovredno</t>
  </si>
  <si>
    <t>4.1.1.E3</t>
  </si>
  <si>
    <t>Radiatorski zaporni ventil (spodnji holandec), za dvocevni sistem ogrevanja izdelan za delovni tlak NP6 in temperaturo 110°C, skupaj z vsem z montažnim in tesnilnim materialom
DN 10
Danfoss tip RLV-S, ravni
ali enakovredno</t>
  </si>
  <si>
    <t>4.1.1.E4</t>
  </si>
  <si>
    <t>Termostatska glava z možnostjo blokiranja in omejevanja temperature, s plinskim polnenjem, z vgrajenim tipalom, s protizmrzovalno zaščito, opremljena z zaskočnim priključkom primerna za montažo na termostatski ventil
z vgrajenim tipalom
Danfoss tip RA 2940
ali enakovredno</t>
  </si>
  <si>
    <t>4.1.1.E5</t>
  </si>
  <si>
    <t>Toplovodni konvektor z naravno konvekcijo za vgradnjo v opremo ali zaščitne maske, z dvojnim orebrenim toplotnim izmenjevalnikom ter sprenjo zaščitno ploščo, izdelan za delovni tlak PN 6 in temperaturo do 110°C . Konvektor se dobavi skupaj s priključnim kosom za dvocevni sistem ogrevanja z regulacijo pretoka s priključki za večplastne cevi, kotnim termostatskim ventilom, reducirkami, odzračevalno pipico konzolami za montažo na steno, tesnilnim in pritrdilnim materialom.
BIWW 060.060.11
JAGA
ali enakovredno</t>
  </si>
  <si>
    <t>4.1.1.E6</t>
  </si>
  <si>
    <t>Toplovodni konvektor z naravno konvekcijo za vgradnjo v opremo ali zaščitne maske, z dvojnim orebrenim toplotnim izmenjevalnikom ter sprenjo zaščitno ploščo, izdelan za delovni tlak PN 6 in temperaturo do 110°C . Konvektor se dobavi skupaj s priključnim kosom za dvocevni sistem ogrevanja z regulacijo pretoka s priključki za večplastne cevi, kotnim termostatskim ventilom, reducirkami, odzračevalno pipico konzolami za montažo na steno, tesnilnim in pritrdilnim materialom.
BIWW 060.080.11
JAGA
ali enakovredno</t>
  </si>
  <si>
    <t>4.1.1.E7</t>
  </si>
  <si>
    <t>Toplovodni konvektor z naravno konvekcijo za vgradnjo v opremo ali zaščitne maske, z dvojnim orebrenim toplotnim izmenjevalnikom ter sprenjo zaščitno ploščo, izdelan za delovni tlak PN 6 in temperaturo do 110°C . Konvektor se dobavi skupaj s priključnim kosom za dvocevni sistem ogrevanja z regulacijo pretoka s priključki za večplastne cevi, kotnim termostatskim ventilom, reducirkami, odzračevalno pipico konzolami za montažo na steno, tesnilnim in pritrdilnim materialom.
BIWW 060.080.16
JAGA
ali enakovredno</t>
  </si>
  <si>
    <t>4.1.1.E8</t>
  </si>
  <si>
    <t>Termostatska glava z daljinskim nastavljalnikom tempetature, s kapilarno povezavo med nastavljalnikom in ventilsko glavo dolžine 4m, s plinskim polnenjem, skupaj z montažnim materialom 
JAGA COLO.VBSF.RD.4
ali enakovredno</t>
  </si>
  <si>
    <t>4.1.1.E9</t>
  </si>
  <si>
    <t xml:space="preserve">Perforirana zaščitna kovinska omarica za termostatsko glavo. Omarica je opremljena s ključavnico, ki preprečuje posluževanje ne pooblaščenih oseb. </t>
  </si>
  <si>
    <t>kpl.</t>
  </si>
  <si>
    <t>4.1.1.E10</t>
  </si>
  <si>
    <t>Gola 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Oba konca cevi sta opremljena z zaključno kapo (za higienično tesnjenje v skladu z DIN 806). Razred gradbenega materiala: B2 po DIN 4102-1 ali E po DIN EN 13501-1. 
Cevi so dobavljene skupaj s fazonskimi kosi ter držali (kolena, T-kosi, navojni priključki, prehodni kosi, držala za ventile, ...)
16 × 2,2 mm
REHAU tip RAUTITAN flex
ali enakovredno</t>
  </si>
  <si>
    <t>4.1.1.E11</t>
  </si>
  <si>
    <t>Gola 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Oba konca cevi sta opremljena z zaključno kapo (za higienično tesnjenje v skladu z DIN 806). Razred gradbenega materiala: B2 po DIN 4102-1 ali E po DIN EN 13501-1. 
Cevi so dobavljene skupaj s fazonskimi kosi ter držali (kolena, T-kosi, navojni priključki, prehodni kosi, držala za ventile, ...)
20 × 2,8 mm
REHAU tip RAUTITAN flex
ali enakovredno</t>
  </si>
  <si>
    <t>4.1.1.E12</t>
  </si>
  <si>
    <t>Cev iz neplemenitega jekla, material 1.0308 (E235) po EN 10305-3 (PRESS sistem) skupaj z vsemi fitingi za zatiskanje (kolena, T-kosi, navojni priključki, prehodni kosi, ...), tesnili (FPM rdeči) in pritrdilnim materialom
Cena vključuje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ø15 x 1,0 mm (DN 12)
VIEGA tip PRESTABO
ali enakovredni.</t>
  </si>
  <si>
    <t>4.1.1.E13</t>
  </si>
  <si>
    <t>4.1.1.E14</t>
  </si>
  <si>
    <t>4.1.1.E15</t>
  </si>
  <si>
    <t>4.1.1.E16</t>
  </si>
  <si>
    <t>Toplotna izolacija razvoda ogrevne vode v tlaku z elastomerno fleksibilno izolacijo na osnovi sintetičnega kavčuka. EU požarna klasifikacija B-s3,d0; toplotna prevodnost λ pri 0°C je 0,035 W/m.K; koef. upora difuziji vodne pare je 10.000 (za plošče deb. 3-32mm in cevi deb. 6-32mm; za ostale dimenzije je 7.000; za temp. območje od -50°C  do  +110°C; trakovi in plošče lepljeni na površino do maks. +85°C. 
debeline 13 mm
15
ARMACELL tip Armaflex ACE Plus
ali enakovredno</t>
  </si>
  <si>
    <t>4.1.1.E17</t>
  </si>
  <si>
    <t>Toplotna izolacija razvoda ogrevne vode v tlaku z elastomerno fleksibilno izolacijo na osnovi sintetičnega kavčuka. EU požarna klasifikacija B-s3,d0; toplotna prevodnost λ pri 0°C je 0,035 W/m.K; koef. upora difuziji vodne pare je 10.000 (za plošče deb. 3-32mm in cevi deb. 6-32mm; za ostale dimenzije je 7.000; za temp. območje od -50°C  do  +110°C; trakovi in plošče lepljeni na površino do maks. +85°C. 
debeline 13 mm
18
ARMACELL tip Armaflex ACE Plus
ali enakovredno</t>
  </si>
  <si>
    <t>4.1.1.E18</t>
  </si>
  <si>
    <t>4.1.1.E19</t>
  </si>
  <si>
    <t>Toplotna izolacija razvoda ogrevne vode v tlaku z elastomerno fleksibilno izolacijo na osnovi sintetičnega kavčuka. EU požarna klasifikacija B-s3,d0; toplotna prevodnost λ pri 0°C je 0,035 W/m.K; koef. upora difuziji vodne pare je 10.000 (za plošče deb. 3-32mm in cevi deb. 6-32mm; za ostale dimenzije je 7.000; za temp. območje od -50°C  do  +110°C; trakovi in plošče lepljeni na površino do maks. +85°C. 
debeline 19 mm
28
ARMACELL tip Armaflex ACE Plus
ali enakovredno</t>
  </si>
  <si>
    <t>4.1.1.E20</t>
  </si>
  <si>
    <t>Izdelava različnih utorov, odprtin in ostala gradbena dela v zvezi z instalacijo ogrevanja in hlajenja</t>
  </si>
  <si>
    <t>4.1.1.E21</t>
  </si>
  <si>
    <t xml:space="preserve">Izdelava požarno odpornih prebojev na prehodih cevi skozi meje požarnih celic in sektorjev po SZPV 408 skupaj z označbo prebojev ter izdelavo tehnične dokumentacije z dokumentiranjem vseh prebojev
za izolirane negorljive cevi 25×15 cm </t>
  </si>
  <si>
    <t>4.1.1.F1</t>
  </si>
  <si>
    <t>Zunanja kompresorsko kondenzatorska enota split sistema, kompaktne izvedbe, s hermetičnim kompresorjem ter zračno hlajenim kondenzatorjem. Naprava je kompletne izvedbe z vsemi internimi cevnimi priključki za medij ter električno napeljavo, varnostno ter funkcijsko avtomatiko.
Napravo dobaviti skupaj s konzolo za montažo na fasado objekta, izdelan iz jeklenih profilov, zaščitenih s temeljno barvo ter dvakratnim opleskom zaščitne barve.
Opomba: Kovinska pdkonstrukcija je zajeta v gradbeno obrtniških delih.
Napajanje zunanje enote je zajeto v načrtu električnih instalacij.
Hladivo R32.
Qh=3,5 kW
Qg=4,0 kW
P= 1,07 kW
U= 230 V/ 50 Hz
MITSUBISHI ELECTRIC
tip SUZ-M35VA
ali enakovredno</t>
  </si>
  <si>
    <t>4.1.1.F2</t>
  </si>
  <si>
    <t>Notranja enota split sistema kasetne izvedbe z večstopenjskim ventilatorjem, motoriziranimi lamelami za usmeritev zračnega toka, dekorativno masko, zračnim filtrom, črpalko za kondenzat.
Enota naj se dobavi skupaj z žičnim enostavnim upravljalcem s termostatom ter displejem za odčitavanje, nastavljanje ter regulacijo temperature. 
Predvidena je montaža žičnega upravljalnika na steno.
Naprava naj se dobavi skupaj z električnimi povezavami med zunanjo in notranjo enoto. Cevne povezave z izolacijo so zajete ločeno v popisu.
Qh=3,5 kW
Qg=4,0 kW 
MITSUBISHI ELECTRIC
tip SLZ-M35 FA
ali enakovredno</t>
  </si>
  <si>
    <t>4.1.1.F3</t>
  </si>
  <si>
    <t xml:space="preserve">Perforirana zaščitna kovinska omarica za termostat. Omarica je opremljena s ključavnico, ki preprečuje posluževanje ne pooblaščenih oseb. </t>
  </si>
  <si>
    <t>4.1.1.F4</t>
  </si>
  <si>
    <t>Montaža zunanje enote split in multi split sistema
- montaža zunanje enote na nosilno konstrukcijo
- drobni vijačni in pritrdilni materialom 
- priklop cevnih instalacij
- priklop notranjih elektro/signalnih instalacij
- nastavitev parametrov delovanja
- poiskusni zagon in 24 urni nadzor delovanja
- poučevanje osebja
- navodila za upravljanje s sistemom v slovenskem jeziku</t>
  </si>
  <si>
    <t>4.1.1.F5</t>
  </si>
  <si>
    <t>Montaža notranjih enot split in multi split sistema 
- montaža notranjega dela klimatske naprave 
- priklop cevnih instalacij na notranjo enoto
- montaža in priklop signalnega kabla na notranjo enoto
- montaža in priklop elektro kabla na notranjo enoto
- vakuumiranje celotnega sistema
- polnjenje sistema z medijem</t>
  </si>
  <si>
    <t>4.1.1.F6</t>
  </si>
  <si>
    <t>Testiranje in zagon
- nastavitev parametrov delovanja
- poiskusni zagon in 24 urni nadzor delovanja
- poučevanje osebja
- navodila za upravljanje s sistemom v slovenskem jeziku</t>
  </si>
  <si>
    <t>4.1.1.F7</t>
  </si>
  <si>
    <t>Predizolirana bakrena cev (v kolutu), za povezavo med notranjo in zunanjo enoto split sistema, s kabelsko povezavo za napajanje notranje enote,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
Cu 6,35
Armacell Turbolit split
ali enakovredno</t>
  </si>
  <si>
    <t>4.1.1.F8</t>
  </si>
  <si>
    <t>Predizolirana bakrena cev (v kolutu), za povezavo med notranjo in zunanjo enoto split sistema, s kabelsko povezavo za napajanje notranje enote, s cevno izolacijo skupaj z lepilom ter obdelavo fazonskih kosov, s parozapornim materialom iz sintetičnega kavčuka z zaprto celično strukturo, ki je težko gorljiva in samougasljiva, ki ne kaplja in širi ognja – vrste B2 (po DIN 4102, 1. del (05.98)), s toplotno prevodnostjo λ &lt; 0,035 W/mK pri 0 °C (po DIN EN 12667), primerna za temperaturno območje –-50 do + 105 °C, s koeficientom upornosti proti difuziji vodne pare μ &gt; 5000
Cu 9,52
Armacell Turbolit split
ali enakovredno</t>
  </si>
  <si>
    <t>4.1.1.F9</t>
  </si>
  <si>
    <t>PP tlačna cev za lepljenje za odvod kondenzata, skupaj z vsemi fazonskimi, lepilom, obešalnim materialom, dodatki za odrez  in montažni material
ø32</t>
  </si>
  <si>
    <t>4.1.1.F10</t>
  </si>
  <si>
    <t>Grelni kabel samoreguliran za preprečevanje zmrzovanja odtoka na kondenčni posodi zunanje enote split sistema in odtoka do ponikovalnice. Predvidena je vgradna skupaj s termostatom za vklop (pri nižji temperaturi od 3°C) in pritrjevalnim materialom.
l=15m
P=17W/m (pri 10°C)
U=230V
Kot na primer:
ERGO Zorman tip 17 HTM-15</t>
  </si>
  <si>
    <t>4.1.1.F11</t>
  </si>
  <si>
    <t>Mehanski termostat s fiksnim območjem pod 5°C in izklopom nad 10°C) IP 68 in pritrjevalnim materialom.
I = 7 A
U = 230V
Kot na primer:
ERGO Zorman tip MT+5/+10°C</t>
  </si>
  <si>
    <t>4.1.1.F12</t>
  </si>
  <si>
    <t xml:space="preserve">Krmilna omarica z diferenčno kratkostično zaščito ter opremo za močnostni vklop grelnih kablov za vklop termostata, IP 65 in pritrjevalnim materialom.
Glavno stikalo
2 x KZS
Instalacijski kontaktor </t>
  </si>
  <si>
    <t>4.1.1.F13</t>
  </si>
  <si>
    <t>Toplotna izolacija odvoda kondenzata od zunanje enote na prostem z elastomerno fleksibilno izolacijo na osnovi sintetičnega kavčuka. EU požarna klasifikacija CL-s3,d0; toplotna prevodnost λ pri 0°C je 0,035 W/m.K; Toplotna izoalcija je z zunanje strani zaščitena proti zunanjim vplivom s PVC zaščitno osnovo, UV odporno. 
debeline 19 mm za cev
d32
ARMACELL tip Arma-Check Silver
ali enakovredno</t>
  </si>
  <si>
    <t>4.1.1.F14</t>
  </si>
  <si>
    <t>4.1.1.F15</t>
  </si>
  <si>
    <t xml:space="preserve">Priključitev na obstoječo meteornokanalizacijo, skupaj z drobnim montažnim materialom </t>
  </si>
  <si>
    <t>4.1.1.G1</t>
  </si>
  <si>
    <t>Zunanja kompresorsko kondenzatorska enota multi split sistema, kompaktne izvedbe, s hermetičnim kompresorjem ter zračno hlajenim kondenzatorjem. Naprava je kompletne izvedbe z vsemi internimi cevnimi priključki za medij ter električno napeljavo, varnostno ter funkcijsko avtomatiko.
Napravo dobaviti skupaj s konzolo za montažo na fasado objekta, izdelan iz jeklenih profilov, zaščitenih s temeljno barvo ter dvakratnim opleskom zaščitne barve.
Opomba: Kovinska pdkonstrukcija je zajeta v gradbeno obrtniških delih.
Napajanje zunanje enote je zajeto v načrtu električnih instalacij.
Hladivo R32.
Qh=5,3 kW
Qg=6,4 kW
P= 1,56 kW
U= 230 V/ 50 Hz
MITSUBISHI ELECTRIC
tip MXZ-2F53VF3
ali enakovredno</t>
  </si>
  <si>
    <t>4.1.1.G2</t>
  </si>
  <si>
    <t>Notranja enota multi split sistema kasetne izvedbe z večstopenjskim ventilatorjem, motoriziranimi lamelami za usmeritev zračnega toka, dekorativno masko, zračnim filtrom, črpalko za kondenzat.
Enota naj se dobavi skupaj z daljinskim enostavnim upravljalcem za nastavljanje ter regulacijo temperature. 
Naprava naj se dobavi skupaj z električnimi povezavami med zunanjo in notranjo enoto. Cevne povezave z izolacijo so zajete ločeno v popisu.
Qh=2,5 kW
Qg=3,2 kW 
MITSUBISHI ELECTRIC
tip SLZ-M25 FA 
ali enakovredno</t>
  </si>
  <si>
    <t>4.1.1.G3</t>
  </si>
  <si>
    <t>4.1.1.G4</t>
  </si>
  <si>
    <t>4.1.1.G5</t>
  </si>
  <si>
    <t>4.1.1.G6</t>
  </si>
  <si>
    <t>4.1.1.G7</t>
  </si>
  <si>
    <t>4.1.1.G8</t>
  </si>
  <si>
    <t>4.1.1.G9</t>
  </si>
  <si>
    <t>Grelni kabel samoreguliran za preprečevanje zmrzovanja odtoka na kondenčni posodi zunanje enote split sistema in odtoka do ponikovalnice. Predvidena je vgradna skupaj s termostatom za vklop (pri nižji temperaturi od 3°C) in pritrjevalnim materialom.
l=6m
P=17W/m (pri 10°C)
U=230V
Kot na primer:
ERGO Zorman tip 17 HTM-15</t>
  </si>
  <si>
    <t>4.1.1.G10</t>
  </si>
  <si>
    <t>4.1.1.G11</t>
  </si>
  <si>
    <t>4.1.1.G12</t>
  </si>
  <si>
    <t>4.1.1.G13</t>
  </si>
  <si>
    <t>Električni konvektor za ogrevanje prostorov skupaj krmilnim modulom s termostatom in tedensko programsko uro ter montažnim in pritrdilnim materialom 
640/400 mm
Qg = 1000W
U = 230V
Kot na primer:
Atlas tip AWK</t>
  </si>
  <si>
    <t>4.1.1.G14</t>
  </si>
  <si>
    <t>Električni konvektor za ogrevanje prostorov skupaj krmilnim modulom s termostatom in tedensko programsko uro ter montažnim in pritrdilnim materialom 
460/400 mm
Qg = 500W
U = 230V
Kot na primer:
Atlas tip AWK</t>
  </si>
  <si>
    <t>4.1.1.G15</t>
  </si>
  <si>
    <t>4.1.2</t>
  </si>
  <si>
    <t>VODOVOD, VERTIKALNA KANALIZACIJA</t>
  </si>
  <si>
    <t>4.1.2.A</t>
  </si>
  <si>
    <t>NOTRANJA VODOVODNA INŠTALACIJA - ŽELEZNIŠKA POSTAJA</t>
  </si>
  <si>
    <t>4.1.2.B</t>
  </si>
  <si>
    <t>NOTRANJA VODOVODNA INŠTALACIJA - SKLADIŠČNI OBJEKT</t>
  </si>
  <si>
    <t>4.1.2.A1</t>
  </si>
  <si>
    <t>Stenska, viseča WC školjka izdelana iz nikelj-kromovega jekla Ni-Cr debeline 1,6 mm. Vidne površine so matirane, splakovanje je v skladu z EN997. Potrebna količina vode za splakovanje je minimalno 4 l. Izliv je zadaj vodoravno DN100, dotok vode Ø60. 
Sedna površina je z nagibom v notranjost. Vsi robovi so zaokroženi. WC školjka je odporna proti vandalizmu. Montaža na steno je z navojnimi drogovi skozi steno ali pa na podkonstrukcijo. Priključitev in servisiranje je iz servisne niše. Školjka je dobavljena skupaj z montažnim in tesnilnim materialom
(Franke HDTX 592 ali enakovredno)</t>
  </si>
  <si>
    <t>4.1.2.A2</t>
  </si>
  <si>
    <t>Stenska, viseča WC školjka namenjena uporabi osebam s posebnimi potrebami izdelana iz nikelj-kromovega jekla Ni-Cr debeline 1,6 mm. Vidne površine so matirane, splakovanje je v skladu z EN997. Potrebna količina vode za splakovanje je minimalno 4 l. Izliv je zadaj vodoravno DN100, dotok vode Ø60. 
Sedna površina je z nagibom v notranjost. Vsi robovi so zaokroženi. WC školjka je odporna proti vandalizmu. Montaža na steno je z navojnimi drogovi skozi steno ali pa na podkonstrukcijo. Priključitev in servisiranje je iz servisne niše. Školjka je dobavljena skupaj z montažnim in tesnilnim materialom
(Franke HDTX 594 ali enakovredno)</t>
  </si>
  <si>
    <t>4.1.2.A3</t>
  </si>
  <si>
    <t>"WC AQUAFIX-montažni element z vgrajenim kotličkom za stenske (viseče) WC školjke. Samonosilna, atestirana (TÜV), praškasto zaščitena jeklena konstrukcija za posamično montažo WC školjk. Vgradni splakovalni kotliček je s proti kondenzacijsko izolacijo in dvostopenjsko količino vode 6/3 l in Start/Stop- funkcijo splakovanja. Prenos proženja preko fleksibilnih spiral,polnilni ventil s tihim delovanjem, pritrdilna objemka za WC priključno koleno
DN90/DN100, komplet z gibljivo priključno cevjo, WC-priključno koleno, pritrdilni trn za WC školjko, montažna zaščita in pritrdilni material."
Element je dobavljen s ploščo za proženje splakovanja z možnostjo nastavitve dveh količin vode ali start/stop funkcijo za montažni element z vgrajenim kotličkom. Plošča je izdelana iz NiCr pločevine, satinirana in vsebuje: pritisni tipki z okvirjem, okvir za obešenje na kotliček, pritrdilni drog in varnostni vijak.
(Franke AQFX0007/AQUA 555 ali enakovredno)</t>
  </si>
  <si>
    <t>4.1.2.A4</t>
  </si>
  <si>
    <t>AQUAFIX-Montažni element z vgrajenim kotličkom za stenske (viseče) WC školjke namenjene uporabi osebam s posebnimi potrebami. Samonosilna, atestirana (TÜV), praškasto zaščitena jeklena konstrukcija za posamično montažo WC školjk. Vgradni splakovalni kotliček je s proti kondenzacijsko izolacijo in dvostopenjsko količino vode 6/3 l in Start/Stop- funkcijo splakovanja. Prenos proženja preko fleksibilnih spiral,polnilni ventil s tihim delovanjem, pritrdilna objemka za WC priključno koleno DN90/DN100, komplet z gibljivo priključno cevjo, WC-priključno koleno, pritrdilni trn za WC školjko, montažna zaščita in pritrdilni material.
(Franke AQFX0007 ali enakovredno)</t>
  </si>
  <si>
    <t>4.1.2.A5</t>
  </si>
  <si>
    <t>Dvojna pisoarna stena s priključkom na vodo za talno/stensko vgradno montažo iz nerjavečega jekla. Notranje in zunanje površine so mat. Debelina materiala je 1,5 mm. Izliv je vertikalno na talnem delu, montaža je v skladu z EN80. Urinal ima skrita pritrdilna mesta. Urinal je dobavljen s tesnilnim in pritrdilnim materialom ter odtočnim sifonom
podometno senzorsko armaturo sestavljeno iz podometne doze z elektromagmetnim ventilom (napajanje 24V), čelne plošče, transformatorjem z usmernikom ter varovalko 0,16 A vključno ves tesnilni in pritrdilni material
(Franke Campus tip BS551 ali enakovredno)</t>
  </si>
  <si>
    <t>4.1.2.A6</t>
  </si>
  <si>
    <t xml:space="preserve">Umivalnik izdelan po naročilu iz NiCr pločevine debeline 1,2 mm, velikosti 2000x500 mm. Površina je mat krtačena. Umivalnik je pravokotne oblike, zvarjen brez fug z dimenzijo korita 1300x400 mm s prelivom in poličko za dve stoječi armaturi 75 mm. S privarjenimi konzolami za pritrditev v skladu z EN32, vključno z vijaki in vložki. Umivalnik se dobavi skupaj z odtočnim ventilom in odtočnim sifonom, kompletno z montažnim in tesnilnim materialom. </t>
  </si>
  <si>
    <t>4.1.2.A7</t>
  </si>
  <si>
    <t>Umivalnik namenjen osebam s posebnimi potrebami za montažo na steno iz NiCr pločevine debeline 1,2 mm, Površina je mat krtačena, Umivalnik je pravokotne oblike, zvarjen brez fug z dimenzijo korita ø 350 mm brez preliva in poličko za armaturo 75 mm, Privarjen izpustni ventil s cevjo 90° Ø 32 mm za priključitev na podometni sifon. S privarjenimi konzolami za pritrditev v skladu z EN32, vključno z vijaki in vložki. Možna je montaža v skladu z DIN 18024-2,ki velja za pritrjevanje elementov za sanitarije namenjene osebam s posebnimi potrebami. Z umivalnikom se dobavi enoročna stoječa samozaporna mešalna armatura z zagotavljanjem manjše porabe vode do 50% z možnostjo nastavitve časovnega intervala (Franke AQUA 210 ali enakovredno) skupaj z dvema armiranima cevema R 3/8" ø 10 x 400 mm, kotnima regulirnima ventiloma DN15, odtočnim ventilom in podometnim odtočnim sifonom, kompletno z montažnim in tesnilnim materialom
(Franke ANMX 500 ali enakovredno)</t>
  </si>
  <si>
    <t>4.1.2.A8</t>
  </si>
  <si>
    <t>Montažni element za INOX umivalnike
AQUAFIX-montažni element za INOX umivalnike s stoječimi ali stenskimi armaturami. Samonosilna praškasto zaščitena jeklena konstrukcija z večslojno lepljeno vodoodporno vezano ploščo, atestirana TÜV, namenjena posamični montaži umivalnikov. Nastavljiva višina pritrditve umivalnika, višine vodovodnih priključkov in iztočnega nosilca. Zvočno izolirani stenski skozniki 1/2", univerzalno koleno DN50, montažna zaščita in pritrdilni material.
Dimenzije: 700x1185 mm
Nastavitev višine: 0 - 200 mm
Nastavitev globine: 135 - 205 mm z uporabo kotnikov Z-CMPX140
Franke CMPX150 ali enakovredno</t>
  </si>
  <si>
    <t>4.1.2.A9</t>
  </si>
  <si>
    <t>"Optično elektronsko krmiljena stoječa mešalna baterija. Krmilna elektronika, vložek magnetnega ventila in senzor v kovinskem ohišju, visoko polirana kromirana medenina. Aerator z vgrajenim regulatorjem pretoka 3,0 l / min. Varnostni izklop. Ločeno napajanje prek napajalne enote 6,75 V / 12 V.
Skupaj z armirano cevjo R 3/8"" ø 10 x 400 mm, kotnim regulirnim ventilom DN15, "
(Franke F5EV1008 ali enakovredno)</t>
  </si>
  <si>
    <t>4.1.2.A10</t>
  </si>
  <si>
    <t>Kompleten umivalnik, s stenskima pritrdilnima vijakoma, stoječo iztočno pipo za hladno vodo, kotnim regulirnim ventilom DN15, odtočnim ventilom s čepom in pokromanim odtočnim sifonom, kompletno z montažnim in tesnilnim materialom
(po izbiri investitorja oziroma arhitekta)</t>
  </si>
  <si>
    <t>4.1.2.A11</t>
  </si>
  <si>
    <t>Drobni inventar za javne sanitarije sestavljen iz:
"- podajalnik zloženih papirnih brisač izdelan iz NiCr pločevine debeline 2 mm za montažo na steno. Površina je mat (satinirana). Ohišje se obesi na montažno ploščo pritrjeno na steno in zapre s ključavnico na navojnem drogu in ključem. Kapaciteta podajalnika je 400 do 600 kosov Z-zloženk. Dobavljen skupaj z vijaki in vložki. Dimenzije 258x127x350mm
"
(Franke TD350 ali enakovredno)</t>
  </si>
  <si>
    <t>4.1.2.A12</t>
  </si>
  <si>
    <t>Drobni inventar za javne sanitarije sestavljen iz:
-podajalnik za tekoče milo izdelan iz NiCr pločevine debeline 2 mm za montažo na steno. Površina je mat (satinirana). Ohišje se obesi na montažno ploščo pritrjeno na steno in zapre s ključavnico na navojnem drogu in ključem. Na sprednji strani ima integriran gumb za doziranje. Kapaciteta vsebnika je 1 L in je namenjen doziranju običajnih tekočih mil in losjonov. Dobavljen skupaj z vijaki in vložki. Dimenzija 130x127x300mm.
"
(Franke SD300 ali enakovredno)</t>
  </si>
  <si>
    <t>4.1.2.A13</t>
  </si>
  <si>
    <t>Drobni inventar za javne sanitarije sestavljen iz:
"-podajalnik WC papirja v rolicah izdelan iz NiCr pločevine debeline 2 mm za montažo na steno. Površina je mat (satinirana). Ohišje se obesi na montažno ploščo pritrjeno na steno in zapre s ključavnico na navojnem drogu in ključem. Ima integriran trgalni rob, sprejme tri rolice in je brez odvijalnih trnov. Namenjen je uporabi rol do širine 120 mm in premera role do 115 mm. Dobavljen skupaj z vijaki in vložki. Dimenzije 130x150x415mm.
"
(Franke HDTX674 ali enakovredno)</t>
  </si>
  <si>
    <t>4.1.2.A14</t>
  </si>
  <si>
    <t>Drobni inventar za javne sanitarije sestavljen iz:
"-koš za smeti izdelan iz NiCr pločevine debeline 2 mm za montažo na steno. Površina je mat (satinirana). Ohišje se obesi na montažno ploščo pritrjeno na steno in zapre s ključavnico na navojnem drogu in ključem. Ima integrirano držalo za vrečke in kapaciteto ca. 39 L. Dobavljen skupaj z vijaki in vložki. Dimenzije 410x225x445mm.
"
(Franke GB445 ali enakovredno)</t>
  </si>
  <si>
    <t>4.1.2.A15</t>
  </si>
  <si>
    <t>Drobni inventar za javne sanitarije sestavljen iz:
-koš za smeti s samozapornim pokrovom izdelan iz NiCr pločevine debeline 2 mm za montažo na steno. Površina je mat (satinirana). Ohišje se obesi na montažno ploščo pritrjeno na steno in zapre s ključavnico na navojnem drogu in ključem. Ima integrirano držalo za vrečke in kapaciteto ca. 7 L. Dobavljen skupaj z vijaki in vložki. Dimenzije 290x100x350mm
(Franke HR350 ali enakovredno)</t>
  </si>
  <si>
    <t>4.1.2.A16</t>
  </si>
  <si>
    <t>Drobni inventar za javne sanitarije sestavljen iz:
"-Zrcalo iz NiCr pločevine debeline 1 mm za montažo na steno. Površina je polirana v visokem sijaju. Zrcalo ima podložno ploščo iz polystyrola s skritimi pritrdilnimi mesti in je dobavljeno skupaj z vijaki in vložki.  Dimenzije 590x490x8mm.
"
(Franke M600HD ali enakovredno)</t>
  </si>
  <si>
    <t>4.1.2.A17</t>
  </si>
  <si>
    <t>Drobni inventar za javne sanitarije sestavljen iz:
-Nagibno zrcalo in stenski nosilec v kompletu izdelano iz NiCr. Nosilec in vzvod za regulacijo nagiba sta mat (satinirana) debeline 4 mm, zrcalo pa je iz 1mm debele pločevine polirane v visokem sijaju podloženo s ploščo iz polystyrola debeline 7mm, dodatno ojačeno z 1.5 mm debelo objemko po obodu. Pritrdilna mesta med zrcalom in ploščo so skrita. Zrcalo se dobavlja skupaj z vijaki in vložki. Dimenzije 600x60x500mm
(Franke CNTX91 ali enakovredno)</t>
  </si>
  <si>
    <t>4.1.2.A18</t>
  </si>
  <si>
    <t>Drobni inventar za javne sanitarije sestavljen iz:
"-preklopno držalo s splakovalnim gumbom, pritrjeno v treh točkah, izdelano iz NiCr cevi premera 32 mm in debeline stene 1,2mm za pritrditev na steno. Površina je mat z grobo obdelavo za boljši oprijem. Ima gumijast naležni element, zaščito proti samodejnemu preklopu navzdol in sistem za proženje splakovanja v zgornji cevi držala. Držalo je preizkušeno in certificirano in dobavljeno s 4mm debelo pritrdilno ploščo, setom za proženje splakovanja (cev 2 m, pnevmatski sistem za predelavo kotličkov skupaj s potrebnimi vijaki in vložki.
"
(Franke CNTX70F ali enakovredno)</t>
  </si>
  <si>
    <t>4.1.2.A19</t>
  </si>
  <si>
    <t>Drobni inventar za javne sanitarije sestavljen iz:
"-preklopno držalo izdelano iz NiCr cevi premera 32 mm in debeline stene 1,2mm za pritrditev na steno. Površina je mat z grobo obdelavo za boljši oprijem. Ima gumijast naležni element, zaščito proti samodejnemu preklopu navzdol. Držalo je preizkušeno in certificirano in dobavljeno s 4mm debelo pritrdilno ploščo, skupaj s potrebnimi vijaki in vložki.
"
(Franke CNTX70D ali enakovredno)</t>
  </si>
  <si>
    <t>4.1.2.A20</t>
  </si>
  <si>
    <t>Vodoravna otroška previjalna miza za pritrditev na steno, iz polipropilena, z antibakterijsko zaščito Biocote®, bela barva, tečaji, z vgrajenim blažilnikom za varno odpiranje in zapiranje, najlonski varnostni pas in kljuke na obeh straneh, zaklepni razdelilnik za papirnate prevleke za enkratno uporabo v zložljivem zložku z največjo širino 260 mm. Certificirano v skladu z EN 12221-1 in EN 12221-2. Vključno z montažnim materialom in 80 papirnatimi platnicami za enkratno uporabo.
(Franke CAMB10HP ali enakovredno)</t>
  </si>
  <si>
    <t>4.1.2.A21</t>
  </si>
  <si>
    <t>Razteznostna posoda pretočne izvedbe za sanitarno vodo po DIN 4807, za preizkusni tlak 10 bar obratovalni tlak 6 bar, vključno ves tesnilni in montažni material
V=12 l
PNEUMATEX tip Aquapresso ABF12
ali enakovredni.</t>
  </si>
  <si>
    <t>4.1.2.A22</t>
  </si>
  <si>
    <t>Vzmetni varnostni ventil z navojnima priključkoma, skupaj s tesnilnim materialom
DN 15; pizp = 6 bar</t>
  </si>
  <si>
    <t>4.1.2.A23</t>
  </si>
  <si>
    <t>Cirkulacijska črpalka z navojnima priključkoma, skupaj z protipovratnim ventilom, zapornim ventilom,električnim priključnim kablom, holandci ter tesnilnim materialom
Ne= 23 W
U= 230 V / 50 Hz
WILO tip STAR-Z15
ali enakovredni.</t>
  </si>
  <si>
    <t>4.1.2.A24</t>
  </si>
  <si>
    <t>Filter z izmenljivim vložkom, navojnima priključkokma skupaj s filtrnim vložkom 100 mm, skupaj s tesnilnim ter montažnim materialom
DN 20; PN 10
GRÜNBECK tip BOXER KX1´´
ali enakovredni.</t>
  </si>
  <si>
    <t>4.1.2.A25</t>
  </si>
  <si>
    <t>Manometer v okroglem ohišju f80 mm z merilnim območjem do 10 bar z navojnim priključkom DN 15, manometrsko navojno pipico DN 15, komplet z montažnim in tesnilnim materialom</t>
  </si>
  <si>
    <t>4.1.2.A26</t>
  </si>
  <si>
    <t>MS protipovratni ventil z navojnima priključkoma, skupaj s tesnilnim materialom
DN15 (PN10)</t>
  </si>
  <si>
    <t>4.1.2.A27</t>
  </si>
  <si>
    <t>MS protipovratni ventil z navojnima priključkoma, skupaj s tesnilnim materialom
DN20 (PN10)</t>
  </si>
  <si>
    <t>4.1.2.A28</t>
  </si>
  <si>
    <t>MS navojna krogelna pipa z ročko za posluževanje, skupaj s tesnilnim materialom
DN15 (PN10)</t>
  </si>
  <si>
    <t>4.1.2.A29</t>
  </si>
  <si>
    <t>MS navojna krogelna pipa z ročko za posluževanje, skupaj s tesnilnim materialom
DN20 (PN10)</t>
  </si>
  <si>
    <t>4.1.2.A30</t>
  </si>
  <si>
    <t>4.1.2.A31</t>
  </si>
  <si>
    <t xml:space="preserve">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
REHAU RAUTITAN flex ali enakovredno
16 x 2,2 debelina izolacije 13mm
</t>
  </si>
  <si>
    <t>4.1.2.A32</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</si>
  <si>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
REHAU RAUTITAN flex ali enakovredno
20 x 2,8 debelina izolacije 13mm</t>
  </si>
  <si>
    <t>4.1.2.A33</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</si>
  <si>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
REHAU RAUTITAN flex ali enakovredno
32 x 4,4 debelina izolacije 13mm</t>
  </si>
  <si>
    <t>4.1.2.A34</t>
  </si>
  <si>
    <t>Cev iz nerjavečega materiala 1.4401 po DVGW W 534 (press sistem) skupaj z vsemi fitingi, tesnilnim, in pritrdilnim materialom ter dodatkom na odrez
V ceni upoštevati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VIEGA Sanpress Inox
Ø18 x 1,0
ali enakovredni.</t>
  </si>
  <si>
    <t>4.1.2.A35</t>
  </si>
  <si>
    <t>Cev iz nerjavečega materiala 1.4401 po DVGW W 534 (press sistem) skupaj z vsemi fitingi, tesnilnim, in pritrdilnim materialom ter dodatkom na odrez
V ceni upoštevati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
VIEGA Sanpress Inox
Ø22 x 1,2
ali enakovredni.</t>
  </si>
  <si>
    <t>4.1.2.A36</t>
  </si>
  <si>
    <t>Izolacija tople in hladne vode s fleksibilnimi cevaki za cevi položene vidno pod stropom ali v jašku. Elastična in odporna od -50°C do +105 °C.
- koeficient toplotne prevodnosti λ0ºC  ≤ 0,036 W/mK (EN 8497)
- koeficient odpora difuzije vodne pare μ ≥ 7.000 (EN 12086, EN 13469) za cevi 25 – 40 mm in plošče 32 – 40 mm - koeficient odpora difuzije vodne pare μ ≥ 10.000 (EN 12086, EN 13469) za cevi 6 – 19 mm in plošče 6 – 25 mm
Armacell Armaflex XG
debelina 13 mm
Ø18 x 1,0
ali enakovredni.</t>
  </si>
  <si>
    <t>4.1.2.A37</t>
  </si>
  <si>
    <t>Izolacija tople in hladne vode s fleksibilnimi cevaki za cevi položene vidno pod stropom ali v jašku. Elastična in odporna od -50°C do +105 °C.
- koeficient toplotne prevodnosti λ0ºC  ≤ 0,036 W/mK (EN 8497)
- koeficient odpora difuzije vodne pare μ ≥ 7.000 (EN 12086, EN 13469) za cevi 25 – 40 mm in plošče 32 – 40 mm - koeficient odpora difuzije vodne pare μ ≥ 10.000 (EN 12086, EN 13469) za cevi 6 – 19 mm in plošče 6 – 25 mm
Armacell Armaflex XG
debelina 13 mm
Ø22 x 1,2
ali enakovredni.</t>
  </si>
  <si>
    <t>4.1.2.A38</t>
  </si>
  <si>
    <t>PE cev po SIST EN 12201 (SDR 11) skupaj z vsem tesnilnim in montažnim materialom
PE100 d40x3,0</t>
  </si>
  <si>
    <t>4.1.2.A39</t>
  </si>
  <si>
    <t xml:space="preserve">PP odtočna cev skupaj z gumi tesnili in vsemi ostalimi fazonskimi kosi
Valsir tip PP ali enakovredno
Ø40
</t>
  </si>
  <si>
    <t>4.1.2.A40</t>
  </si>
  <si>
    <t>PP odtočna cev skupaj z gumi tesnili in vsemi ostalimi fazonskimi kosi
Valsir tip PP ali enakovredno
Ø50</t>
  </si>
  <si>
    <t>4.1.2.A41</t>
  </si>
  <si>
    <t>PP odtočna cev skupaj z gumi tesnili in vsemi ostalimi fazonskimi kosi
Valsir tip PP ali enakovredno
Ø110</t>
  </si>
  <si>
    <t>4.1.2.A42</t>
  </si>
  <si>
    <t xml:space="preserve">Priključitev na obstoječo vodovodno inštalacijo v objektu, skupaj z drobnim montažnim in tesnilnim materialom </t>
  </si>
  <si>
    <t>4.1.2.A43</t>
  </si>
  <si>
    <t>Vrtanje lukenj, izdelava različnih utorov in druga gradbena dela za nemoteno izvedbo instalacije vodovoda</t>
  </si>
  <si>
    <t>4.1.2.B1</t>
  </si>
  <si>
    <t>"WC,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
- konzola GEBERIT DUOFIX ali enakovredni</t>
  </si>
  <si>
    <t>4.1.2.B2</t>
  </si>
  <si>
    <t>"WC,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
- tipka krom GEBERIT tip OMEGA 30 115.080.KH.1 ali enakovredni</t>
  </si>
  <si>
    <t>4.1.2.B3</t>
  </si>
  <si>
    <t xml:space="preserve">"WC,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
- viseča školjka Laufen Pro ali enakovredni
</t>
  </si>
  <si>
    <t>4.1.2.B4</t>
  </si>
  <si>
    <t>"WC,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
- deska Laufen Pro ali enakovredni</t>
  </si>
  <si>
    <t>4.1.2.B5</t>
  </si>
  <si>
    <t>Polokrogli pisoar kompletno z:
- odtočnim sifonom
- komplet elementov za priključitev na vodovodno in kanalizacijsko omrežje,
- podometno senzorsko armaturo sestavljeno iz podometne doze z elektromagmetnim ventilom, transformatorjem-napajanje 230V, čelne nerjavne plošče vključno ves tesnilni in pritrdilni material SCHELL EDITION E ali enakovredni
Laufen CAPRINO 842062 ali enakovredni</t>
  </si>
  <si>
    <t>4.1.2.B6</t>
  </si>
  <si>
    <t>Kompleten umivalnik skupaj s stenskima pritrdilnima vijakoma, stenskima pritrdilnima vijakoma, enoročno stoječo mešalno baterijo skupaj z dvema armiranima cevema R 3/8" ø 10 x 450 mm in izlivnim ventilom, kotnima regulirnima ventiloma DN15, odtočnim "S" sifonom, kompletno z montažnim in tesnilnim materialom
Laufen PRO 815953 500x360mm ali enakovredni</t>
  </si>
  <si>
    <t>4.1.2.B7</t>
  </si>
  <si>
    <t>Samostoječi vgradni element za umivalnik, za suho gradnjo za vgradno globino 80 – 140 mm in nastavljivo konzolo za pritrditev umivalnika 150 – 300 mm skupaj s
- komplet elementi za pritrditev na steno,
- nastavljivimi kovinskimi priključki za vodovodno omrežje,
- elementi za montažo in priključitev umivalnika,
(Geberit Duofix)</t>
  </si>
  <si>
    <t>4.1.2.B8</t>
  </si>
  <si>
    <t>Pršna kad, komplet s pršno mešalno baterijo z ročno prho na konzoli, tuš kabino s polmat zasteklitvijo, odtočnim ventilom, kadnim sifonom, vključno ves tesnilni in pritrdilni material materialom
velikost 900x900 mm
(Kolpa san ali enakovredni)</t>
  </si>
  <si>
    <t>4.1.2.B9</t>
  </si>
  <si>
    <t>Priključitev pomivalnega korita komplet z enoročno mešalno baterijo (dobava in montaža), kotnima regulirnima ventiloma, odtočnim ventilom s čepom na verižici, odtočnim sifonom, priključkom za pomivalni stroj, vključno ves montažni in tesnilni material</t>
  </si>
  <si>
    <t>4.1.2.B10</t>
  </si>
  <si>
    <t>Drobni inventar za sanitarije, nosilec za papirnate brisače (1x), koš za smeti 30 l (1x), podajalnik WC papirja (1x), WC metlica (1x), držalo za milnik (2x),obešalnik na vratih (1x), nosilec za higienske vrečke (1x), koš za smeti 5 l (1x), ogledalo (2x), držalo za milo (2x) komplet z držali in vijaki (drobni inventar je predviden višjega cenovnega razreda)</t>
  </si>
  <si>
    <t>4.1.2.B11</t>
  </si>
  <si>
    <t>Električni tlačni bojler horizontalne izvedbe za montažo pod strop za pripravo sanitarne tople vode skupaj z varnostno nepovratnim ventilom, varnostnim termostatom, veznimi cevkami, vključno ves tesnilni in montažni material.
Bojler mora ustrezati normativom DIN 1988 ter SIST EN 60335-2-21
V=80 l</t>
  </si>
  <si>
    <t>4.1.2.B12</t>
  </si>
  <si>
    <t>MS navojna krogelna zaporna pipa z ročko za posluževanje, skupaj s tesnilnim materialom
DN20 (PN10)</t>
  </si>
  <si>
    <t>4.1.2.B13</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</si>
  <si>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
REHAU RAUTITAN flex ali enakovredni
20 x 2,8 debelina izolacije 9mm</t>
  </si>
  <si>
    <t>4.1.2.B14</t>
  </si>
  <si>
    <t>Dobava in montaža elastomerne fleksibilne izolacije na osnovi sintetičnega kavčuka za izolacijo cevovodov sanitarno tople/hladne vode, zračnih kanalov, rezervoarjev, ventilov, fitingov, prirobnic, cevovodov  v hladilni in klimatski tehniki in procesni industriji za preprečevanje kondenzacije in energijske prihranke. EU požarna klasifikacija B-s3,d0; toplotna prevodnost λ pri 0°C je 0,035 W/m.K; koef. upora difuziji vodne pare je 10.000 (za plošče deb. 3-32mm in cevi deb. 6-32mm; za ostale dimenzije je 7.000; za temp. območje od -50°C  do  +110°C; trakovi in plošče lepljeni na površino do maks. +85°C. Toplotne mostove potrebno zaščititi s cevnimi nosilci Armafix AF. Spoje (vzdožne, prečne, površino) potrebno lepiti z original Armaflex lepilom,  za čiščenje orodja, rok in razmaščevanje pa Armaflex Čistilo. CE certifikat v skladu z EN 14304. Na zunanjih instalacijah je izolacijo potrebno zaščititi z:  Armafinish 99 - zaščitni premaz v beli in sivi barvi  ali z oblogo Arma-Chek.
debelina 13 mm (hladna in topla voda pod stropom ali v jašku)
20X2,8
Armaflex ACE Plus ali enakovredni</t>
  </si>
  <si>
    <t>4.1.2.B15</t>
  </si>
  <si>
    <t>Horizontalni talni sifon DN50 s tesnilno prirobnico, sifonskim vložkom, stranskim dotokom DN40, odtokom DN 50 s krogličnim zglobom, skrajšljivim okvirnim nastavkom in nerjavečo jekleno rešetko 150x150mm. Vgradna zaščita je zajeta z dobavo
pretočnost 1,6 l/s
ACO Easyflow ali enakovredni</t>
  </si>
  <si>
    <t>4.1.2.B16</t>
  </si>
  <si>
    <t>PP odtočna cev skupaj z gumi tesnili in vsemi ostalimi fazonskimi kosi
Ø40
Valsir tip PP ali enakovredni</t>
  </si>
  <si>
    <t>4.1.2.B17</t>
  </si>
  <si>
    <t>PP odtočna cev skupaj z gumi tesnili in vsemi ostalimi fazonskimi kosi
Ø50
Valsir tip PP ali enakovredni</t>
  </si>
  <si>
    <t>4.1.2.B18</t>
  </si>
  <si>
    <t>Vezava na obstoječo piključno cev objekta v tlaku (rezanje, vrtanje, varjenje, urezovanje navojev…)</t>
  </si>
  <si>
    <t>4.1.2.B19</t>
  </si>
  <si>
    <t>4.1.3</t>
  </si>
  <si>
    <t xml:space="preserve">PREZRAČEVANJE </t>
  </si>
  <si>
    <t>4.1.3.A</t>
  </si>
  <si>
    <t>PREZRAČEVANJE - ŽELEZNIŠKA POSTAJA</t>
  </si>
  <si>
    <t>4.1.3.B</t>
  </si>
  <si>
    <t>PREZRAČEVANJE - SKLADIŠČNI OBJEKT</t>
  </si>
  <si>
    <t>4.1.3.A1</t>
  </si>
  <si>
    <t>Kompaktna dovodno odvodna prezračevalna naprava - ČAKALNICA sestavljena iz ploščatega rekuperatorja z izkoristkom 80% in ventilatorjev na dovodu in povratku, jadrovinastimi priključki, skupaj z nosilno konstrukcijo za montažo naprave pod strop.
Vdo = 400 m3/h
Vod = 400 m3/h
Hex,do = 120 Pa
Hex,od = 100 Pa
Ne = 165 W
U=230 V/ 50 Hz
Stenski žični upravljalnik z naslednjimi funkcijami:
lokalni priklop, popolna elektronska regulacija,
tedenski časovnik - do 8 nastavitev na dan, 
možnost nastavitve temperaturnega območja
Vključno z navodili za obratovanje in vzdrževanje v 
slovenskem jeziku ter vezalnimi shemami.
Vključno z ožičenjem do stenskega upravljalnika.
V ponudbi zajeti tudi šolanje upravljavca naprave za upravljanje in vzdrževanje naprave. 
Mitsubishi Electric tip
LOSSNAY LGH-50RVX-E 
ali enakovredno</t>
  </si>
  <si>
    <t>4.1.3.A2</t>
  </si>
  <si>
    <t>Kompaktna dovodno odvodna prezračevalna naprava - SANIATRIJE sestavljena iz ploščatega rekuperatorja z izkoristkom 80% in ventilatorjev na dovodu in povratku, jadrovinastimi priključki, skupaj z nosilno konstrukcijo za montažo naprave pod strop.
Vdo = 380 m3/h
Vod = 380 m3/h
Hex,do = 150 Pa
Hex,od = 130 Pa
Ne = 165 W
U=230 V/ 50 Hz
Stenski žični upravljalnik z naslednjimi funkcijami:
lokalni priklop, popolna elektronska regulacija,
tedenski časovnik - do 8 nastavitev na dan, 
možnost nastavitve temperaturnega območja
Vključno z navodili za obratovanje in vzdrževanje v 
slovenskem jeziku ter vezalnimi shemami.
Vključno z ožičenjem do stenskega upravljalnika.
V ponudbi zajeti tudi šolanje upravljavca naprave za upravljanje in vzdrževanje naprave. 
Mitsubishi Electric tip
LOSSNAY LGH-50RVX-E 
ali enakovredno</t>
  </si>
  <si>
    <t>4.1.3.A3</t>
  </si>
  <si>
    <t>Kanalski električni grelnik zraka z zaščito proti pregretju
izdelan iz pocinkane pločevine (ohišje); Vključno ves 
montažni in pritrdilni material ter ožičenje. Montaža in 
priklop elektro kabla (zajeto v načrtu elektro inštalacij).
Vključno s kanalskim tipalom za vklop grelnika.
Regulacija preko lastne avtomatike.
Vključno z navodili za obratovanje in vzdrževanje v 
slovenskem jeziku ter vezalnimi shemami.
Tvklopa: -10 °C
velikost ø200
P= 1,5 kW
U=230 V/ 50 Hz
VEAB tip CV20-150-1 MQU
ali enakovredno</t>
  </si>
  <si>
    <t>4.1.3.A4</t>
  </si>
  <si>
    <t>Kvadratni vrtinčni anemostat za dovod ali odvod zraka, skupaj s komoro, priključkom ø200 horizontalno, izolacijo komore dovodnih difuzorjev, elementom za regulacijo pretoka na komori, perforirano pločevino, za montažo v spuščen rastrski strop 600x600mm .
velikost 600-250
SYSTEMAIR tip VVKN
ali enakovredno</t>
  </si>
  <si>
    <t>4.1.3.A5</t>
  </si>
  <si>
    <t>Kvadratni vrtinčni anemostat za dovod ali odvod zraka, skupaj s komoro, priključkom ø200 horizontalno, izolacijo komore dovodnih difuzorjev, elementom za regulacijo pretoka na komori, perforirano pločevino, za montažo v spuščen rastrski strop 600x600mm .
velikost 400/600-200
SYSTEMAIR tip VVKN
ali enakovredno</t>
  </si>
  <si>
    <t>4.1.3.A6</t>
  </si>
  <si>
    <t>Vrtinčni difuzor s prilagodnljivimi čepki, skupaj s komoro, montažnim in pritrdilnim materialom;
SYSTEMAIR tip CAP-F-125-600-16
ali enakovredni</t>
  </si>
  <si>
    <t>4.1.3.A7</t>
  </si>
  <si>
    <t>Krožnikasti prezračevalni ventil za dovod zraka, skupaj z montažnim materialom. 
velikost 125
SYSTEMAIR tip BALANCE-S
ali enakovredno</t>
  </si>
  <si>
    <t>4.1.3.A8</t>
  </si>
  <si>
    <t>Jeklena rešetka za odvod zraka z dvosmernimi lamelami ter elementom za nastavitev količine zraka, skupaj s pritrdilnim in montažnim materialom;
barva po izbiri arhitekta;
225x125
SYSTEMAIR tip NOVA B-1-1-R1
ali enakovredno</t>
  </si>
  <si>
    <t>4.1.3.A9</t>
  </si>
  <si>
    <t>Krožnikasti prezračevalni ventil za odvod zraka iz sanitarij, prostorov s povišano relativno vlažnostjo. 
velikost 125
SYSTEMAIR tip BALANCE-E
ali enakovredno</t>
  </si>
  <si>
    <t>4.1.3.A10</t>
  </si>
  <si>
    <t>Aluminijasta rešetka z okvirjem in protiokvirjem, 
prirejena za montažo v vrata, skupaj s pritrdilnim materialom;"
425 × 125
SYSTEMAIR tip NOVA D-UR
ali enakovredno</t>
  </si>
  <si>
    <t>4.1.3.A11</t>
  </si>
  <si>
    <t>Fiksna zaščitna aluminijasta zračna rešetka, skupaj z zaščitno mrežo ter montažnim materialom 
φ250
SYSTEMAIR tip IGC
ali enakovredno</t>
  </si>
  <si>
    <t>4.1.3.A12</t>
  </si>
  <si>
    <t>Nadtlačna samodvižna žaluzija, skupaj z montažnim materialom 
φ250
SYSTEMAIR tip VK 25
ali enakovredno</t>
  </si>
  <si>
    <t>4.1.3.A13</t>
  </si>
  <si>
    <t>Akustično in toplotno izolativna fleksibilna cev za povezavo med kanalskim razvodom in elementi za distribucijo zraka.
Sestavljena iz:
- perforirane notranje cevi iz aluminija, laminirane s poliestrom,
- poliesterske zaščitne folije za zaščito pred difuzijo delcev steklene volne,
- termična in akustična izolativna plast iz stekene volne,
- zunanja zaščitna plast iz aluminija, ojačana s poliestrom.
Fleksibilna cev je izdelana skladno s standardom EN 13180.
V ponudbi zajeti cev povprečne dolžine 1,5m, skupaj z objemkami in ostalim montažnim materialom
ø125
CONNECTDEC tip NON WOVEN
ali enakovredno</t>
  </si>
  <si>
    <t>4.1.3.A14</t>
  </si>
  <si>
    <t>Akustično in toplotno izolativna fleksibilna cev za povezavo med kanalskim razvodom in elementi za distribucijo zraka.
Sestavljena iz:
- perforirane notranje cevi iz aluminija, laminirane s poliestrom,
- poliesterske zaščitne folije za zaščito pred difuzijo delcev steklene volne,
- termična in akustična izolativna plast iz stekene volne,
- zunanja zaščitna plast iz aluminija, ojačana s poliestrom.
Fleksibilna cev je izdelana skladno s standardom EN 13180.
V ponudbi zajeti cev povprečne dolžine 1,5m, skupaj z objemkami in ostalim montažnim materialom
ø200
CONNECTDEC tip NON WOVEN
ali enakovredno</t>
  </si>
  <si>
    <t>4.1.3.A15</t>
  </si>
  <si>
    <t>Akustično in toplotno izolativna fleksibilna cev za povezavo med kanalskim razvodom in elementi za distribucijo zraka.
Sestavljena iz:
- perforirane notranje cevi iz aluminija, laminirane s poliestrom,
- poliesterske zaščitne folije za zaščito pred difuzijo delcev steklene volne,
- termična in akustična izolativna plast iz stekene volne,
- zunanja zaščitna plast iz aluminija, ojačana s poliestrom.
Fleksibilna cev je izdelana skladno s standardom EN 13180.
V ponudbi zajeti cev povprečne dolžine 1,5m, skupaj z objemkami in ostalim montažnim materialom
ø250
CONNECTDEC tip NON WOVEN
ali enakovredno</t>
  </si>
  <si>
    <t>4.1.3.A16</t>
  </si>
  <si>
    <t>Okrogla dušilna loputa, montirana pred fleksibilno cevjo oz. v kanalskem razvodu, namenjena dodatni regulaciji pretoka zraka
ø125
ø200
ø250
SYSTEMAIR tip TUNE-R
ali enakovredno</t>
  </si>
  <si>
    <t>4.1.3.A17</t>
  </si>
  <si>
    <t>4.1.3.A18</t>
  </si>
  <si>
    <t>4.1.3.A19</t>
  </si>
  <si>
    <t>"Zračni kanali pravokotnega in okroglega preseka,
izdelani iz pocinkane pločevine po standardih SIST EN 1505 ter SIST EN 1506, spojeni s prirobničnimi spoji, kompletno z loputami, oblikovnimi kosi, pritrdilnim in montažnim materialom ter dodatkom na odrez.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
V kanalski razvod morajo biti nameščene revizijske odprtine z zrakotesnimi pokrovi (Upoštevati standard SIST ENV 12097 (03.97)).
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</si>
  <si>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4.1.3.A20</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</si>
  <si>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
debelina 13 mm
ARMACELL tip ARMAFLEX AF
ali enakovredno</t>
  </si>
  <si>
    <r>
      <t>m</t>
    </r>
    <r>
      <rPr>
        <vertAlign val="superscript"/>
        <sz val="10"/>
        <rFont val="Arial"/>
        <family val="2"/>
        <charset val="238"/>
      </rPr>
      <t>2</t>
    </r>
  </si>
  <si>
    <t>4.1.3.A21</t>
  </si>
  <si>
    <t>"Toplotna izolacija kanalov vtočnega zraka do
vpihovalnih elementov s parozapornim materialom iz sintetičnega kavčuka z zaprto celično strukturo, ki je težko gorljiva in samougasljiva, ki ne kaplja in širi ognja – vrste B1 (po DIN 4102, 1. del (05.98)), s toplotno prevodnostjo λ &lt; 0,033 W/mK pri 0 °C (po DIN EN 12667), primerna za temperaturno območje –-50 do + 85 °C, s koeficientom upornosti proti difuziji vodne pare μ &gt; 10000;"
debelina 19 mm
ARMACELL tip ARMAFLEX AF
ali enakovredno</t>
  </si>
  <si>
    <t>4.1.3.A22</t>
  </si>
  <si>
    <t>Izolacija vseh kanalov, ki niso izolirani pri prehodu skozi gradbeno konstrukcijo zaradi preprečevanja prenosa hrupa in vibracij s ploščami iz sintetičnega kavčuka. Učinek zvočne izolativnosti 30 dB(A)  po DIN EN ISO 3822, težko gorljiva in samougasljiva, ki ne kaplja in širi ognja – vrste B1 (po DIN 4102, 1. del (05.98)), s toplotno prevodnostjo λ &lt; 0,033 W/mK pri 0 °C (po DIN EN 12667), primerna za temperaturno območje -50 do + 85 °C;
debelina 13 mm
ARMACELL tip ARMAFLEX ACE
ali enakovredno</t>
  </si>
  <si>
    <t>4.1.3.A23</t>
  </si>
  <si>
    <t>Kronsko vrtanje skozi opečnato steno za izvedbo odprtin za okrogle prezračevalne kanale
ø250</t>
  </si>
  <si>
    <t>4.1.3.A24</t>
  </si>
  <si>
    <t>Izdelava različnih utorov, odprtin in ostala gradbena dela v zvezi z instalacijo prezračevanja</t>
  </si>
  <si>
    <t>4.1.3.B1</t>
  </si>
  <si>
    <t>Odvodni kanalski ventilator v zvočno izoliranem ohišju z EC motorjem. Pritrditev na okrogli kanal se izvede s kanalskimi objemkami, ki zmanjšajo prenos vibracij po kanalu. Ventilator se lahko vgradi v poljubnem položaju in ne zahteva dodatnega vzdrževanja. 
Vod = 180 m3/h
Hex = 110 Pa
P = 86 W
U = 230 V/50 Hz
SYSTEMAIR tip KV DUO 150 EC
ali enakovredni</t>
  </si>
  <si>
    <t>4.1.3.B2</t>
  </si>
  <si>
    <t>Krožnikasti prezračevalni ventil za odvod zraka iz sanitarij, prostorov s povišano relativno vlažnostjo. 
velikost 100
SYSTEMAIR tip BALANCE-E
ali enakovredno</t>
  </si>
  <si>
    <t>4.1.3.B3</t>
  </si>
  <si>
    <t>4.1.3.B4</t>
  </si>
  <si>
    <t xml:space="preserve">Pocinkana mreža proste površine Aef= min 85%, skupaj z okvirjem n montažnim materialom </t>
  </si>
  <si>
    <t>4.1.3.B5</t>
  </si>
  <si>
    <t>4.1.3.B6</t>
  </si>
  <si>
    <t>Akustično in toplotno izolativna fleksibilna cev za povezavo med kanalskim razvodom in prezračevalnimi ventili za odvod zraka. Priključitev s fleksibilnimi priključki dolžine 0,5m je predvidena zaradi dušenja zvoka ventilatorja. 
Sestavljena iz:
- perforirane notranje cevi iz aluminija, laminirane s poliestrom,
- poliesterske zaščitne folije za zaščito pred difuzijo delcev steklene volne,
- termična in akustična izolativna plast iz stekene volne,
- zunanja zaščitna plast iz aluminija, ojačana s poliestrom.
Fleksibilna cev je izdelana skladno s standardom EN 13180.
V ponudbi zajeti cev povprečne dolžine 1,5m, skupaj z objemkami in ostalim montažnim materialom
ø100
CONNECTDEC tip NON WOVEN
ali enakovredno</t>
  </si>
  <si>
    <t>4.1.3.B7</t>
  </si>
  <si>
    <t>11.1</t>
  </si>
  <si>
    <t>11.1.1</t>
  </si>
  <si>
    <t>11.1.1.A</t>
  </si>
  <si>
    <t>11.1.1.A1</t>
  </si>
  <si>
    <t>11.1.1.A2</t>
  </si>
  <si>
    <t>11.1.1.A3</t>
  </si>
  <si>
    <t>11.1.1.A4</t>
  </si>
  <si>
    <t>11.1.1.A5</t>
  </si>
  <si>
    <t>GRADBENE KONSTRUKCIJE PP IN SKLADIŠČA</t>
  </si>
  <si>
    <t>TRAFO POSTAJA</t>
  </si>
  <si>
    <t>4</t>
  </si>
  <si>
    <t>3</t>
  </si>
  <si>
    <t>11</t>
  </si>
  <si>
    <t>ELABORATI</t>
  </si>
  <si>
    <t>STROJNE INŠTALACIJE POSTAJNEGA POSLOPJA</t>
  </si>
  <si>
    <t>11-3</t>
  </si>
  <si>
    <t>11_3</t>
  </si>
  <si>
    <t>8-urna zapora desnega tira</t>
  </si>
  <si>
    <t>8-urna zapora levega tira</t>
  </si>
  <si>
    <t>Šest 8-urnih zapor levega tira</t>
  </si>
  <si>
    <t>11.1.1.A6</t>
  </si>
  <si>
    <t>Šest 8-urnih zapor desnega tira</t>
  </si>
  <si>
    <t>11.1.1.A7</t>
  </si>
  <si>
    <t xml:space="preserve">Nadgradnja postajne SV naprave  </t>
  </si>
  <si>
    <t>11.1.1.A8</t>
  </si>
  <si>
    <t>11.1.1.A9</t>
  </si>
  <si>
    <t>4-urni izklop napetosti na obeh tirih odseka Trbovlje - Sava</t>
  </si>
  <si>
    <t>11.1.1.A10</t>
  </si>
  <si>
    <t>11.1.1.A11</t>
  </si>
  <si>
    <t>8-urni izklop napetosti na obeh tirih odseka Trbovlje - Zagorje</t>
  </si>
  <si>
    <t>11.1.1.A12</t>
  </si>
  <si>
    <t>11.1.1.A13</t>
  </si>
  <si>
    <t>4-urni izklop napetosti na obeh tirih odseka Trbovlje - Zagorje</t>
  </si>
  <si>
    <t>11.1.1.A14</t>
  </si>
  <si>
    <t>11.1.1.A15</t>
  </si>
  <si>
    <t>8-urni izklop napetosti na obeh tirih odseka Zagorje – Sava</t>
  </si>
  <si>
    <t>11.1.1.A16</t>
  </si>
  <si>
    <t>4-urna zapora tira št. 3</t>
  </si>
  <si>
    <t>11.1.1.A17</t>
  </si>
  <si>
    <t>4-urna zapora tira št. 2</t>
  </si>
  <si>
    <t>11.1.1.A18</t>
  </si>
  <si>
    <t>60-dnevna zapore tira št. 3</t>
  </si>
  <si>
    <t>11.1.1.A19</t>
  </si>
  <si>
    <t>60-dnevna zapore tira št. 2</t>
  </si>
  <si>
    <t>11.1.1.A20</t>
  </si>
  <si>
    <t>Prestavitve ločišča na »A« strani postaje</t>
  </si>
  <si>
    <t>11.1.1.A21</t>
  </si>
  <si>
    <t>Prestavitve ločišča na »B« strani postaje</t>
  </si>
  <si>
    <t>11.1.1.A22</t>
  </si>
  <si>
    <t>12-urna zapora obeh tirov</t>
  </si>
  <si>
    <t>11.1.1.A23</t>
  </si>
  <si>
    <t>4-urne zapore tira št. 3</t>
  </si>
  <si>
    <t>11.1.1.A24</t>
  </si>
  <si>
    <t>4-urne zapore tira št. 2</t>
  </si>
  <si>
    <t>11.1.1.A25</t>
  </si>
  <si>
    <t>Stroški zaradi počasnih voženj 50 km/h zaradi pripravljalnih del</t>
  </si>
  <si>
    <t>11.1.1.A26</t>
  </si>
  <si>
    <t>Stroški zaradi počasnih voženj 50 km/h v času od zaključka del do tehničnih pregledov</t>
  </si>
  <si>
    <t>11-7</t>
  </si>
  <si>
    <t>ELABORAT TEHNOLOGIJE ŽELEZNIŠKEGA PROMETA V ČASU IZVAJANJA DEL</t>
  </si>
  <si>
    <t>ELABORAT INFORMACIJSKIH OZNAK IN OPREME PEROINOV</t>
  </si>
  <si>
    <t>V PREDRAČUNU 1.2</t>
  </si>
  <si>
    <t>STROJNE INŠTALACIJE IN OPREMA DVIGAL</t>
  </si>
  <si>
    <t>V PREDRAČUNU 1.1</t>
  </si>
  <si>
    <t>11_7</t>
  </si>
  <si>
    <t>11.7</t>
  </si>
  <si>
    <t>ELABORAT INFORMACIJSKIH OZNAK IN OPREME NA POSTAJI ZAGORJE</t>
  </si>
  <si>
    <t>11.7.1</t>
  </si>
  <si>
    <t>OPREMA</t>
  </si>
  <si>
    <t>11.7.1.A</t>
  </si>
  <si>
    <t>KRAJEVNE TABLE</t>
  </si>
  <si>
    <t>11.7.1.B</t>
  </si>
  <si>
    <t>USMERJEVALNE TABLE</t>
  </si>
  <si>
    <t>11.7.1.C</t>
  </si>
  <si>
    <t>INFORMACIJSKI PANO ZA VOZNI RED, OBJAVE</t>
  </si>
  <si>
    <t>11.7.1.D</t>
  </si>
  <si>
    <t>TABLE ZA PREPOVED</t>
  </si>
  <si>
    <t>11.7.1.E</t>
  </si>
  <si>
    <t>NAPISNE PLOŠČICE</t>
  </si>
  <si>
    <t>11.7.1.F</t>
  </si>
  <si>
    <t>KOŠ ZA ODPADKE</t>
  </si>
  <si>
    <t>11.7.1.G</t>
  </si>
  <si>
    <t>KLOPI / SEDEŽI</t>
  </si>
  <si>
    <t>11.7.1.H</t>
  </si>
  <si>
    <t>PIKTOGRAMI</t>
  </si>
  <si>
    <t>11.7.1.I</t>
  </si>
  <si>
    <t>OZNAČEVANJE PROSTOROV / STORITEV</t>
  </si>
  <si>
    <t>11.7.1.J</t>
  </si>
  <si>
    <t>DROGOVI ZA KRAJEVNE TABLE</t>
  </si>
  <si>
    <t>11.7.1.K</t>
  </si>
  <si>
    <t>TEMELJI</t>
  </si>
  <si>
    <t>11.7.1.A1</t>
  </si>
  <si>
    <t>Krajevna tabla dim. 2000/500/40, kovinska, enojna, stenska
Namestitev na fasadi nadhoda ob parkirišču, glej situacijo.</t>
  </si>
  <si>
    <t>11.7.1.A2</t>
  </si>
  <si>
    <t>Krajevna tabla dim. 2000/500/40, kovinska, enojna, prostostoječa
4 x cev ᴓ63 mm in 8x objemke za cev 
Namestitev pred uvozom na postajo, vzporedno s tiri, glej situacijo.</t>
  </si>
  <si>
    <t>11.7.1.A3</t>
  </si>
  <si>
    <t>Krajevna tabla dim. 2000/500/40, kovinska, dvojna, prostostoječa
4 x cev ᴓ63 mm in 8x objemke za cev 
Namestitev pred uvozom na postajo, vzporedno s tiri, glej situacijo.</t>
  </si>
  <si>
    <t>11.7.1.B1</t>
  </si>
  <si>
    <r>
      <t xml:space="preserve">Usmerjevalna tabla / kažipot -kovinska, prostostoječa, dvostranska, dim. 1300/250/20 mm, 1 komplet = 2x tabla in 2xnosilec, pritrjena na pocinkano cev </t>
    </r>
    <r>
      <rPr>
        <sz val="10"/>
        <rFont val="Arial Narrow"/>
        <family val="2"/>
        <charset val="238"/>
      </rPr>
      <t>ᴓ</t>
    </r>
    <r>
      <rPr>
        <sz val="10"/>
        <color theme="1"/>
        <rFont val="Arial Narrow"/>
        <family val="2"/>
        <charset val="238"/>
      </rPr>
      <t xml:space="preserve"> 63mm z objemko, 2x temelj, postavljena prečno na smer dostopa.</t>
    </r>
  </si>
  <si>
    <t>11.7.1.B2</t>
  </si>
  <si>
    <t>Usmerjevalna tabla - P Invalid, P Dvigalo, P Tir / Track 2, P stopnice, P Parkirišče, IZHOD / EXIT, P Tir / Track 1, puščice, kovinska, viseča, dvostranska, dim. 2200/400/40 mm.
Tabla je nameščena pod nastreškom, pri vhodu v nadhod, glej situacijo.</t>
  </si>
  <si>
    <t>11.7.1.B3</t>
  </si>
  <si>
    <t xml:space="preserve">Usmerjevalna tabla - P Invalid, P Dvigalo, P Tir / Track 1, P stopnice, IZHOD / EXIT, P Tir / Track 2, puščice, kovinska, viseča, dvostranska, dim. 2200/400/40 mm.      
Tabla je nameščena pod nastreškom, pri vhodu v nadhod, glej situacijo. </t>
  </si>
  <si>
    <t>11.7.1.C1</t>
  </si>
  <si>
    <t>Informacijski pano za vozni red, sestavo vlakov in krajevno/peronsko tablo, svetlobni, prostostoječi, dvojni, dvostranski
vitrina dim. 815/1075/35 – 4 x
krajevna peronska tabla  dim.2132/400/40 mm  
Procrom natur, ᴓ80 mm, v 2535 mm – 4 x
RF cev,        
Procrom natur, ᴓ80 mm, v 2100 mm – 2 x
FE podložna plošča ᴓ 280 mm - 6 x
RF okrasna rozeta - 6 x
ustrezno osvetljena ter z odprtinami za uvod kabla
Namestitev, glej situacijo.</t>
  </si>
  <si>
    <t>11.7.1.C2</t>
  </si>
  <si>
    <t>Vitrina za DIN format B1, zunanja dim. 815/1075/35 mm stenski, enojni, zgornji rob obvestil o voznem redu največ na višini 1600 mm
Informacijska točka je sestavljena iz enega informacijskega okvirja (vitrine s polnilom
in tiskovino). Pano je enostranske izvedbe (1vitrina) in nesvetlobni. Vitrina  tiskovine DIN formatovina 35 mm naravno eluksiran ALU odpiralno krilo z nasadili zgoraj ali levo/desno polnilo leksan kovinsko hrbtišče + pluta + perforirana pločevina RAL 9016, barva bela varnostna ključavnica 2x in pritrdilni elementi</t>
  </si>
  <si>
    <t>11.7.1.D1</t>
  </si>
  <si>
    <t xml:space="preserve">Tabla za prepoved - prepovedano prečkanje tirov, dim. 2480/620/40 mm, kovinska, enostranska, dvojna, table bodo pritrjene na ograjo v medtirju vzporedno s tiri, glej situacijo. </t>
  </si>
  <si>
    <t>11.7.1.E1</t>
  </si>
  <si>
    <t>Napisne ploščice iz srebrne eloksirane pločevine, obstojna na atmosferske vplive, pritrjena na stopniščne roče ograje in stene dvigala ter podhoda predvidena je strukturna razlika med ploščico in stopn. ograjo in stenami napisna ploščica vsebuje napis v Brajici s kratkim sporočilom, skladno z navodili ZDSSS, glej situacijo</t>
  </si>
  <si>
    <t>Tir 1: 1x na steni ob dvigalu (1x na ročaju)
Tir 2: 1x na steni ob dvigalu (1x na ročaju)
žel.postaja: 1x na držaju za stoječe potnike</t>
  </si>
  <si>
    <t>11.7.1.F1</t>
  </si>
  <si>
    <t>Koš za odpadke, zunanji kovinski, kovinski, z objemkami,odpiranje navzgor npr: tip BANI 30 ZID+ P (na stebrih javne razs.in stebrih nadstrešnice), namestitev, glej situacijo.</t>
  </si>
  <si>
    <t>11.7.1.F2</t>
  </si>
  <si>
    <t xml:space="preserve">Koš za odpadke, zunanji betonski,
npr: (Koš za odpadke SEPARAT s pepelnikom na peronu), Dimenzije: 
64 x 38 x 102 cm, teža 200kg volumen 3 x 40 litrov, namestitev, glej situacijo. </t>
  </si>
  <si>
    <t>11.7.1.G1</t>
  </si>
  <si>
    <t>Klop/sedeži
npr: tip BANI Irena / Talna ali stenska / SŽ
3-sed, kovinski, z nosilnim držalom, mrežasti, s sedalom, hrbtnim naslonom in ročajem za roke.
Klopi so pritrjene v tla ali v AB temelje dim. 60 x 80 x 25 cm.
Sestavi sedežev so nameščeni v čakalnici in na otočnem peronu, glej situacijo.</t>
  </si>
  <si>
    <t>11.7.1.G2</t>
  </si>
  <si>
    <t xml:space="preserve">Klop/sedeži, zunanja, prostostoječa, brez naslona
tip B 200 - SŽ, dim. 200/50/40 cm
Podstavek, beton + rečni ali lomljen kamen - soški, zeleni, granulat 4 - 8 mm, posneti vogali 1 cm
Sedež, Leseni morali - trdi les, dim 6/6 cm, lazurni premaz v naravni barvi
Sestavi sedežev so nameščeni na otočnem peronu, glej situacijo. </t>
  </si>
  <si>
    <t>11.7.1.G3</t>
  </si>
  <si>
    <t>Klop/sedeži, 3 sed, bukova vezana plošča, lakirana, srebrno podnožje, z ročnimi opirali povsod npr: Klopi Transit lesene
Sestavi sedežev so nameščeni v čakalnici, glej situacijo.</t>
  </si>
  <si>
    <t>11.7.1.G4</t>
  </si>
  <si>
    <t>Klop/sedeži, 3 sed, bukova vezana plošča, lakirana, srebrno podnožje, brez ročnih opiral npr: Klopi Transit lesene
Sestavi sedežev so nameščeni v nadhodu, glej situacijo.</t>
  </si>
  <si>
    <t>11.7.1.H1</t>
  </si>
  <si>
    <t>Piktogrami - P Tir / Track 1, kovinski, konzolni, obojestranski dim. 500/500/40 mm, nameščeni na drogu javne razsvetljave in/ali stebru nadstrešnice</t>
  </si>
  <si>
    <t>11.7.1.H2</t>
  </si>
  <si>
    <t>Piktogrami - P Tir / Track 2, kovinski, konzolni, obojestranski dim. 500/500/40 mm, nameščeni na drogu javne razsvetljave in/ali stebru nadstrešnice, glej situacijo</t>
  </si>
  <si>
    <t>11.7.1.H3</t>
  </si>
  <si>
    <t>Usmerjevalna tabla/kažipot - izhod s perona desno kovinski, konzolni, enostranski dim. 500/500/40 mm,na peronu, na drogu javne razsvetljave, vzporedno z tirom, glej situacijo</t>
  </si>
  <si>
    <t>11.7.1.H4</t>
  </si>
  <si>
    <t>Usmerjevalna tabla/kažipot - izhod s perona levo kovinski, konzolni, enostranski dim. 500/500/40 mm, na peronu, na drogu javne razsvetljave, vzporedno z tirom</t>
  </si>
  <si>
    <t>11.7.1.H5</t>
  </si>
  <si>
    <t>Piktogrami - P Železniška postaja, kovinski, konzolni, obojestranski, dim. 500/500/40 mm,
Namestitev na fasadi nadhoda s cestne strani na ob parkirišču, glej situacijo</t>
  </si>
  <si>
    <t>11.7.1.H6</t>
  </si>
  <si>
    <t>Piktogram - P Čakalnica, kovinski, konzolni, obojestranski dim. 500/500/40 mm,
Namestitev na fasadi postajnega poslopja, glej situacijo</t>
  </si>
  <si>
    <t>11.7.1.H7</t>
  </si>
  <si>
    <t>Piktogram - P Kolesarnica, kovinski, konzolni, obojestranski dim. 500/500/40 mm,
Namestitev na drogu javne razsvetljave s cestne strani</t>
  </si>
  <si>
    <t>11.7.1.H8</t>
  </si>
  <si>
    <t>Piktogram - P Potniška blagajna, kovinski, konzolni, obojestranski dim. 500/500/40 mm,
Namestitev na fasadi postajnega poslopja pri vhodu v čakalnico, glej situacijo</t>
  </si>
  <si>
    <t>11.7.1.H9</t>
  </si>
  <si>
    <t>Piktogram - P WC, kovinski, konzolni, obojestranski dim. 500/500/40 mm,
Namestitev na fasadi postajnega poslopja, glej situacijo</t>
  </si>
  <si>
    <t>11.7.1.I1</t>
  </si>
  <si>
    <t>Označevanje prostorov/storitev.
Napisi na steklo, vrata, stene, dvigala in prodajna okenca, glej situacijo</t>
  </si>
  <si>
    <t>DROGOVI ZA TABLE</t>
  </si>
  <si>
    <t>11.7.1.J1</t>
  </si>
  <si>
    <t>Drogovi za krajevne table:
Pocinkana cev ᴓ63 mm
L = 3100 mm
Barvana RAL 7035, svetlosiva barva</t>
  </si>
  <si>
    <t>11.7.1.J2</t>
  </si>
  <si>
    <t>Drogovi za usmerjevalne table / kažipot:
Pocinkana cev ᴓ63 mm
L = 2100 mm
Barvana RAL 7035, svetlosiva barva</t>
  </si>
  <si>
    <t>11.7.1.J3</t>
  </si>
  <si>
    <t>Drogovi za table prepovedano prečkanje tirov:
Pocinkana cev ᴓ63 mm
L = 3100 mm
Barvana RAL 7035, svetlosiva barva</t>
  </si>
  <si>
    <t>11.7.1.J4</t>
  </si>
  <si>
    <t>Drogovi za prostostoječe table,     
Pocinkana cev Ø80 mm, 
L = 2535 mm
Barvana RAL 7035, svetlosiva barva</t>
  </si>
  <si>
    <t>11.7.1.J5</t>
  </si>
  <si>
    <t>Drogovi za prostostoječe table,     
Pocinkana cev Ø80 mm, 
L = 2100 mm
Barvana RAL 7035, svetlosiva barva</t>
  </si>
  <si>
    <t>11.7.1.K1</t>
  </si>
  <si>
    <t>Temelji za nosilce ᴓ60, ᴓ80 mm, - krajevne, usmerjevalne/kažipot in table za prepovenado prečkanje tirov, dim. 40/40/80 cm</t>
  </si>
  <si>
    <t>11.7.1.K2</t>
  </si>
  <si>
    <t>Temelji za kovinske klopi dim. 60/80/25 cm</t>
  </si>
  <si>
    <t>6</t>
  </si>
  <si>
    <t>NAČRT S PODROČJA POŽARNE VARNOSTI</t>
  </si>
  <si>
    <t>NAČRT POŽARNE VARNOSTI</t>
  </si>
  <si>
    <t>V PREDRAČUNU 1.1, 1.2 IN 4.2</t>
  </si>
  <si>
    <t>6-1</t>
  </si>
  <si>
    <t>3_4</t>
  </si>
  <si>
    <t>3.4</t>
  </si>
  <si>
    <t>NAČRT S PODROČJA ELEKTROTEHNIKE</t>
  </si>
  <si>
    <t>3.4.1</t>
  </si>
  <si>
    <t>Transformatorska postaja</t>
  </si>
  <si>
    <t>3.4.1.A</t>
  </si>
  <si>
    <t>3.4.1.B</t>
  </si>
  <si>
    <t xml:space="preserve">ELEKTROMONTAŽNA DELA </t>
  </si>
  <si>
    <t>3.4.1.A2</t>
  </si>
  <si>
    <t>Sodelovanje pri zakoličbi trase elektro kabelske kanalizacije</t>
  </si>
  <si>
    <t>3.4.1.A3</t>
  </si>
  <si>
    <t>3.4.1.A4</t>
  </si>
  <si>
    <t>3.4.1.A5</t>
  </si>
  <si>
    <t>3.4.1.A6</t>
  </si>
  <si>
    <t>3.4.1.A7</t>
  </si>
  <si>
    <t>Mokro rezanje asfalta do d=15 cm z rezalko.</t>
  </si>
  <si>
    <t>3.4.1.A8</t>
  </si>
  <si>
    <t>Rušenje asfaltnih površin do d=15 cm z nakladanjem na kamion in odvozom na urejeno deponijo z plačilom takse.</t>
  </si>
  <si>
    <t>3.4.1.A9</t>
  </si>
  <si>
    <t>Široki strojni izkop z odlaganjem na rob v terenu IV. ktg., dim. dna cca. 3x3x2,6 m izkop za kabelska jaška KJ1 in KJ2 (KJ svetle mere 1,2m x 1,6m x 1,8m).</t>
  </si>
  <si>
    <t>3.4.1.A10</t>
  </si>
  <si>
    <t>Dobava in vgrajevanje nasipa iz gramoza ali grušča v debelini 20 cm s planiranjem in komprimiranjem do Ev 2=60 MPa (tampon pod jaškom).</t>
  </si>
  <si>
    <t>3.4.1.A11</t>
  </si>
  <si>
    <t>Izvedba podložnega betona (C12/15) v debelini 10 cm.</t>
  </si>
  <si>
    <t>3.4.1.A12</t>
  </si>
  <si>
    <t>Dobava in vgradnja betona  C25/30  za izdelavo AB talne plošče jaška debeline 20 cm.</t>
  </si>
  <si>
    <t>3.4.1.A13</t>
  </si>
  <si>
    <t>Dobava in vgradnja betona  C25/30  za izdelavo AB sten jaška debeline 20 cm.</t>
  </si>
  <si>
    <t>3.4.1.A14</t>
  </si>
  <si>
    <t>Dobava in vgradnja betona  C25/30  za izdelavo AB zgornje plošče jaška debeline 25 cm.</t>
  </si>
  <si>
    <t>3.4.1.A15</t>
  </si>
  <si>
    <t>Dobava in vgradnja betona  C25/30  za izdelavo AB podnožji za pokrov jaška oz. nadvišanje jaška deb. 15 cm.</t>
  </si>
  <si>
    <t>3.4.1.A16</t>
  </si>
  <si>
    <t>Dobava, polaganje in vezanje armaturnih mrež B 500A. (KJ 1,2x1,6x1,8 m) - obračun po dejanskih količinah.</t>
  </si>
  <si>
    <t>3.4.1.A17</t>
  </si>
  <si>
    <t>Dobava, polaganje in vezanje rebraste enostavne in srednje komplicirane armature BSt 500S fi nad 12 mm, obračun v kg po armaturnih načrtih. (KJ 1,2x1,6x1,8 m) - obračun po dejanskih količinah.</t>
  </si>
  <si>
    <t>3.4.1.A18</t>
  </si>
  <si>
    <t>Dobava, polaganje in vezanje rebraste enostavne in srednje komplicirane armature BSt 500S fi do 12 mm, obračun v kg po armaturnih načrtih. (KJ 1,2x1,6x1,8 m) - obračun po dejanskih količinah.</t>
  </si>
  <si>
    <t>3.4.1.A19</t>
  </si>
  <si>
    <t>Dobava, montaža in demontaža opaža -  rob temelja AB plošče za jašek višine do 20.</t>
  </si>
  <si>
    <t>3.4.1.A20</t>
  </si>
  <si>
    <t>Dobava, montaža in demontaža dvostranskega opaža ravnih AB zidov - vključno z vsemi transporti, čiščenjem in potrebnim veznim in opornim materialom - (opaž sten jaškov).</t>
  </si>
  <si>
    <t>3.4.1.A21</t>
  </si>
  <si>
    <t>Dobava, montaža in demontaža opaža odprtin in prehodov razvite površine do 0,20m2. (poglobitev v talni plošči jaškov)</t>
  </si>
  <si>
    <t>3.4.1.A22</t>
  </si>
  <si>
    <t>Dobava, montaža in demontaža opaža odprtin in prehodov razvite površine 0,50-1,00 m2. (za vstop v jaške - dvojni pokrov)</t>
  </si>
  <si>
    <t>3.4.1.A23</t>
  </si>
  <si>
    <t>Dobava, montaža in demontaža opaža odprtin za namestitev cevi v jaške pred betoniranjem. Obračun po dejanskih količinah.</t>
  </si>
  <si>
    <t>3.4.1.A24</t>
  </si>
  <si>
    <t>Dobava, montaža in demontaža opaža ravnih plošč debeline do 25cm s podpiranjem do višine 3m, vključno z vsemi transporti, čiščenjem in potrebnim veznim in podpornim materialom - (opaž plošč jaškov).</t>
  </si>
  <si>
    <t>3.4.1.A25</t>
  </si>
  <si>
    <t>Dobava, montaža in demontaža opaža robov AB plošče do deb. 25cm vključno z vsemi transporti, čiščenjem in potrebnim veznim materialom.</t>
  </si>
  <si>
    <t>3.4.1.A26</t>
  </si>
  <si>
    <t>Dobava, montaža in demontaža dvostranskega opaža podnožij za pokrove jaškov in nadvišanja.</t>
  </si>
  <si>
    <t>3.4.1.A27</t>
  </si>
  <si>
    <t>Dobava in montaža LTŽ pokrova D 400 kN z zaklepom,  tesnilom, pokrovom vijačenim na okvir, skupne teže najmanj 200 kg  (1200x600mm, tip: NORINCO, Ermatic D400, SIST EN 124-2, dim. 1200/600, ER4S 122 060 (VCHC), napis ELEKTRO).</t>
  </si>
  <si>
    <t>3.4.1.A28</t>
  </si>
  <si>
    <t xml:space="preserve">Zapolnitev odprtin v območju PVC cevi skozi odprtine kabelskih jaškov z vodotesno malto.
OPOMBA: notranja in zunanja stran odprtine. </t>
  </si>
  <si>
    <t>3.4.1.A29</t>
  </si>
  <si>
    <t>Dobava in montaža uvodnice v kabelske jaške za cevi fi 160 mm dolžina 50 cm nataknjene na PVC cevi (uvodnice v jaških s tesnilom)</t>
  </si>
  <si>
    <t>3.4.1.A30</t>
  </si>
  <si>
    <t>Široki strojni izkop z odlaganjem na rob v terenu IV. ktg., dim. dna cca. 3x3x2,6 m izkop za kabelski jaška KJ3 (KJ svetle mere 1,6 m x 1,6m x 1,8m).</t>
  </si>
  <si>
    <t>3.4.1.A31</t>
  </si>
  <si>
    <t xml:space="preserve">Dobava in vgrajevanje nasipa iz gramoza ali grušča v debelini 20 cm s planiranjem in komprimiranjem do Ev 2=60 MPa (tampon pod jaškom in zasip kabelskega jaška) </t>
  </si>
  <si>
    <t>3.4.1.A32</t>
  </si>
  <si>
    <t>Izvedba podložnega betona (C12/15) v debelini 10 cm</t>
  </si>
  <si>
    <t>3.4.1.A33</t>
  </si>
  <si>
    <t xml:space="preserve">Dobava in vgrajevanje armiranega betona C 25/30, prereza do 0,12-02 m3/m2/m1 (OPOMBA: izdelava sten talne - stropne plošče in nadvišanja jaškov).  </t>
  </si>
  <si>
    <t>3.4.1.A34</t>
  </si>
  <si>
    <t>Dobava, polaganje in vezanje armaturnih mrež B 500A. (KJ 1,6x1,6x1,8 m) - obračun po dejanskih količinah.</t>
  </si>
  <si>
    <t>3.4.1.A35</t>
  </si>
  <si>
    <t>Dobava, polaganje in vezanje rebraste enostavne in srednje komplicirane armature BSt 500S fi nad 12 mm, obračun v kg po armaturnih načrtih. (KJ 1,6x1,6x1,8 m) - obračun po dejanskih količinah.</t>
  </si>
  <si>
    <t>3.4.1.A36</t>
  </si>
  <si>
    <t>Dobava, polaganje in vezanje rebraste enostavne in srednje komplicirane armature BSt 500S fi do 12 mm, obračun v kg po armaturnih načrtih. (KJ 1,6x1,6x1,8 m) - obračun po dejanskih količinah.</t>
  </si>
  <si>
    <t>3.4.1.A37</t>
  </si>
  <si>
    <t>Dobava, montaža in demontaža opaža -  rob temelja AB plošče za jašek višine do 20</t>
  </si>
  <si>
    <t>3.4.1.A38</t>
  </si>
  <si>
    <t>Dobava, montaža in demontaža dvostranskega opaža ravnih AB zidov - vključno z vsemi transporti, čiščenjem in potrebnim veznim in opornim materialom - (opaž sten jaškov)</t>
  </si>
  <si>
    <r>
      <t>m</t>
    </r>
    <r>
      <rPr>
        <vertAlign val="superscript"/>
        <sz val="10"/>
        <color theme="1"/>
        <rFont val="Arial Narrow"/>
        <family val="2"/>
        <charset val="238"/>
      </rPr>
      <t>2</t>
    </r>
  </si>
  <si>
    <t>3.4.1.A39</t>
  </si>
  <si>
    <t>3.4.1.A40</t>
  </si>
  <si>
    <t>3.4.1.A41</t>
  </si>
  <si>
    <t>3.4.1.A42</t>
  </si>
  <si>
    <t>Dobava, montaža in demontaža opaža ravnih plošč debeline do 25cm s podpiranjem do višine 3m, vključno z vsemi transporti, čiščenjem in potrebnim veznim in podpornim materialom - 
(opaž plošč jaškov).</t>
  </si>
  <si>
    <t>3.4.1.A43</t>
  </si>
  <si>
    <t>3.4.1.A44</t>
  </si>
  <si>
    <t>3.4.1.A45</t>
  </si>
  <si>
    <t>3.4.1.A46</t>
  </si>
  <si>
    <t>3.4.1.A47</t>
  </si>
  <si>
    <t>3.4.1.A48</t>
  </si>
  <si>
    <t>Dobava in montaža uvodnice v kabelske jaške za cevi fi 110 mm dolžina 50 cm nataknjene na PVC cevi (uvodnice v jaških s tesnilom)</t>
  </si>
  <si>
    <t>3.4.1.A49</t>
  </si>
  <si>
    <t>Strojni izkop jarka z odlaganjem na rob izkopa, širine dna do cca 0,6m in globine do cca 1,30m, za 3 cevno kabelsko kanalizacijo v terenu III. ktg (50%) - IV. ktg. (50%)-izkop jarka za PVC 3xfi160+PEHD 2x50mm, vključno s planiranjem dna kanala.Eventualno črpanje vode med izgradnjo je vključeno v ceno!</t>
  </si>
  <si>
    <r>
      <t>m</t>
    </r>
    <r>
      <rPr>
        <vertAlign val="superscript"/>
        <sz val="10"/>
        <color theme="1"/>
        <rFont val="Arial Narrow"/>
        <family val="2"/>
        <charset val="238"/>
      </rPr>
      <t>3</t>
    </r>
  </si>
  <si>
    <t>3.4.1.A50</t>
  </si>
  <si>
    <t>Dobava in zasip preostalega  dela jarka kabelska kanalizacije z tamponom D22 (zmrzlinsko obstojen), z utrjevanjem po slojih 20 cm</t>
  </si>
  <si>
    <t>3.4.1.A52</t>
  </si>
  <si>
    <t>Dobava in polaganje cevi - izdelava kabelske kanalizacije 3xPVC cevi DN fi 160  (z gladko zunanjo in notranjo  površino, debelina stene d=3,2 mm, rdeče barve) - izdelava kabelske kanalizacije z vsem spojnim materialom ter pripadajočimi distančniki (obračun za m1 cevi 1xfi160 mm)</t>
  </si>
  <si>
    <t>3.4.1.A53</t>
  </si>
  <si>
    <t>Dobava in izdelava kanalizacijske cevi za optiko 2x Φ 50 PEHD dvojček s spojkami-obračun po m1 dvojčka</t>
  </si>
  <si>
    <t>3.4.1.A54</t>
  </si>
  <si>
    <t>Dobava in polaganje PVC opozorilnega traku POZOR OPTIČNI KABEL, min. 40 cm nad cevmi PEHD 2x50 mm pred končnim zasipom (opozorilni trak rumene barve)</t>
  </si>
  <si>
    <t>3.4.1.A55</t>
  </si>
  <si>
    <t>Dobava in polaganje PVC opozorilnega traku POZOR ELEKTROENERGETSKI KABEL min. 30cm nad cevmi el. kab. kan. oz. nad kabli pred končnim zasipom.
(opozorilni trak - pozor elektrika rdeče barve)</t>
  </si>
  <si>
    <t>3.4.1.A56</t>
  </si>
  <si>
    <t xml:space="preserve">Dobava in polaganje RF (inox) ozemljitvenega valjanca 30/3,5 mm,  kompletno z vsemi potrebnimi čepnimi  podporami, sponkami, vijačenjem na  pokrove jaškov, varjenjem na armaturo in povezavami z vodniki P/F 35 mm2. Postavka zajema tudi dobavo in vgradnjo zemljine z nizko specifično upornostjo v katero se namesti RF valjanec cca 0,01 m3/m! </t>
  </si>
  <si>
    <t>3.4.1.A57</t>
  </si>
  <si>
    <t>Dobava in vgradnja nearmiranega betona C12/15 frakcije 0-16mm za izdelavo obbetoniranja cevi kabelske kanalizacije</t>
  </si>
  <si>
    <t>3.4.1.A58</t>
  </si>
  <si>
    <t>Široki strojni izkop v terenu IV. ktg, izkop temelja za TP!</t>
  </si>
  <si>
    <t>3.4.1.A59</t>
  </si>
  <si>
    <t>Dobava in vgrajevanje nasipa iz gramoza ali grušča v debelini 20 cm s planiranjem in komprimiranjem do Ev 2=60 MPa (tampon pod temeljno ploščo).</t>
  </si>
  <si>
    <t>3.4.1.A60</t>
  </si>
  <si>
    <t xml:space="preserve">Dobava, montaža in demontaža opaža -  rob temelja AB plošče za transformatorsko postajo višine do 20 cm. </t>
  </si>
  <si>
    <t>3.4.1.A61</t>
  </si>
  <si>
    <t>Izvedba podložnega betona (C12/15) dim. 3,5 x 2,5 m  v debelini 10 cm.</t>
  </si>
  <si>
    <t>3.4.1.A62</t>
  </si>
  <si>
    <t>Dobava in vgradnja betona  C25/30  za izdelavo AB talne plošče dim. 3,3 x 2,1 m za temeljno ploščo debeline 15 cm.</t>
  </si>
  <si>
    <t>3.4.1.A63</t>
  </si>
  <si>
    <t>Dobava in vgradnja armaturne mreže Q524 za temelj nove TP po celotni površini.</t>
  </si>
  <si>
    <t>3.4.1.A64</t>
  </si>
  <si>
    <t>Strojni izkop z odmetom na rob in zasip z utrjevanjem materiala v plasteh jarka za ozemljitev, dim 0,3 x 0,6 m (cca 0,2 m3/m1), teren IV.ktg, v skupni dolžini cca 60 m</t>
  </si>
  <si>
    <t>3.4.1.A65</t>
  </si>
  <si>
    <t>3.4.1.A66</t>
  </si>
  <si>
    <t>Dobava tampona in strojno zasipavanje okolice TP pod pranimi ploščami s tamponskim materialom (zmrzlinsko obstojen D22), s premetom, s komprimacijo v skupni debelini min 30 cm.</t>
  </si>
  <si>
    <t>3.4.1.A67</t>
  </si>
  <si>
    <t>Strojno/ročni zasip ozemljitvenih obročev in ozemljitvenih krakov s kvalitetno zemljo -  ilovica (zasip celotne jame pri transformatorski postaji in zasip ozemljitvenih jarkov min. 20 cm pod in 20 cm nad ozemljitvenim krakom).Obveznen dovoz goste ilovice s specifično upornostjo do 150 ohm/m in močno zbijanje po plasteh!</t>
  </si>
  <si>
    <t>3.4.1.A68</t>
  </si>
  <si>
    <t>Dobava in montaža varovalne panelne ograje okoli transformatorske postaje, višine 1,7 m in skupne dolžine  25 m, 2 x vrata s ključavnico .(OPOMBA: ograja: stebri in polnilo vročecinkano in plastificirano zelene barve! Stebre montirati na točkovne betonske temelje dim.: 0,3x0,3x0,4m).</t>
  </si>
  <si>
    <t>3.4.1.A69</t>
  </si>
  <si>
    <t>Dobava in vgradnja nearmiranega betona (16/20), Za polaganje pralnih plošč okoli TP, debeline 10cm. (OPOMBA: 0,08 m3 za m1)</t>
  </si>
  <si>
    <t>3.4.1.A70</t>
  </si>
  <si>
    <t>Dobavo in polaganje vrtnih betonskih robnikov (d.100, š.5, g.20) , komplet z napravo betonskega temelja, rezanjem in fugiranjem stikov s F.C.M.</t>
  </si>
  <si>
    <t>3.4.1.A71</t>
  </si>
  <si>
    <t>Dobava in polaganje pohodnih plošč 40 x 40 cm iz pranega proda na podložni beton 10 cm s fugiranjem stikov s F.C.M.</t>
  </si>
  <si>
    <t>3.4.1.A72</t>
  </si>
  <si>
    <t>Ureditev trase okolice izkopa jarkov za ozemljitev s predhodnim razbijanjem grud, planiranjem, v skupni širini do 3m!</t>
  </si>
  <si>
    <t>3.4.1.A73</t>
  </si>
  <si>
    <t>Dobava in utrjevanje kvalitetne zemlje (humus) za ureditev trase izkopa</t>
  </si>
  <si>
    <t>3.4.1.A75</t>
  </si>
  <si>
    <t>Dobava in izdelava nosilne plasti bituminizirane zmesi (grobi asfalt) AC 22 base B50/70 A3 v skupni debelini d = 7 cm merjeno v valjanem - komprimiranem stanju.</t>
  </si>
  <si>
    <t>3.4.1.A76</t>
  </si>
  <si>
    <t>Dobava in izdelava obrabne in zaporne plasti bituminizirane zmesi (fini asfalt) AC 8 surf B50/70 A4 v skupni debelini d = 3 cm merjeno v valjanem - komprimiranem stanju.</t>
  </si>
  <si>
    <t>3.4.1.A77</t>
  </si>
  <si>
    <t>Izvedba finega planuma (končni sloj pred asfaltiranjem) na voznih površinah z zmrzlinsko odpornim tamponskim materialom (0-16) v debelini 20 cm z utrjevanjem do predpisane zbitosti.</t>
  </si>
  <si>
    <t>3.4.1.A78</t>
  </si>
  <si>
    <t>Premaz podlage z emulzijo (premaz finega planuma).</t>
  </si>
  <si>
    <t>3.4.1.A79</t>
  </si>
  <si>
    <t>Premaz stikov obstoječih asfaltnih površin z bitumenskih premazom pred asfaltiranjem.</t>
  </si>
  <si>
    <t>3.4.1.A80</t>
  </si>
  <si>
    <t>Strojno rezkanje asfalta v debelini do 4 cm, z nakladanjem na kamion in odvozom materiala na trajno registrirano gradbeno deponijo. V ceno vključena ekološka taksa s pridobitvijo evidenčnih listov.</t>
  </si>
  <si>
    <t>3.4.1.A81</t>
  </si>
  <si>
    <t>Čiščenje pofrezane asfaltne površine.</t>
  </si>
  <si>
    <t>3.4.1.A82</t>
  </si>
  <si>
    <t>Dobava in vgradnja začasnega betona C12/15 v debelini cca 10 cm.</t>
  </si>
  <si>
    <t>Dobava in izdelava asfaltne mulde v skupni debelini d = 7 cm merjeno v valjanem - komprimiranem stanju nake konfiguracije kot zgoraj.</t>
  </si>
  <si>
    <t>Dobava in vgradnja tampona (zmrzlinsko odpornega D22) za ureditev  bankin (š=0,5 m) vključno s premetom in komprimacijo in ureditvijo prečnega naklona.</t>
  </si>
  <si>
    <t>Odstranitev cestnih robnikov in deponiranje na gradbeno deponijo.</t>
  </si>
  <si>
    <t>Namestitev oz. polaganje robnikov iz gradbiščne deponije postavitev na mesto, kjer so bili locirani pred odstranitvijo z vsemi zaključnimi deli</t>
  </si>
  <si>
    <t>3.4.1.B1</t>
  </si>
  <si>
    <t>Dobava in montaža transformatorske postaje tipa Forem 2 21/0,42 kV do 630 kVA (glej enopolno shemo!).</t>
  </si>
  <si>
    <t>3.4.1.B2</t>
  </si>
  <si>
    <t>Dobava in montaža distribucijskega trifaznega tekočinskega
transformatorja, hermetično zaprtega po specifikaciji proizvajalca:
- nazivna moč: 400kVA
- nazivna primarna napetost: 21kV
- izolacijska napetost: 24 kV
- izgube v praznem teku enaka ali pod vrednostjo 387W
- izgube zaradi obremenitve enaka ali pod vrednostjo 3.250W
- regulacija napetosti na primarju: ± 2×2,5%
- nazivna sekundarna napetost: 0,4 kV oz, 0,42kV
- nazivna frekvenca: 50 Hz
- vezalna skupina: Dyn5
- hlajenje: ONAN
- material v navitju: Al
- napetost kratkega stika uk: 4%
- stopnja akustične moči enaka ali pod vrednostjo 50dB
- plug-in  VN priključki, priključki,                                                                                                                     - R.I.S. zaščitni rele (zaščita pred visokim tlakom znotraj ohišja (tanka), temperaturna zaščita v dveh stopnjah in zaščita pred iztekom olja.
OPOMBA:
- transformator mora biti izdelan skladno z SIST EN 60076-1, SIST EN 50508-1-1, SIST EN 50508-2-1 in Uredbo komisije (EU) št. 548/2014 z dne 21. maj 2014 o izvajanju Direktive 2009/125/ES Evropskega parlamenta in Sveta glede majhnih, srednjih in velikih transformatorjev (2. stopnja velja od 1.julija 2021)
- lahko se ponudi transformator drugega proizvajalca enakovrednih ali boljših tehničnih lastnosti,
- kot hladilno tekočino je potrebno uporabiti okoljsko prijazen
dielektrik sintetični ali naravni ester skladno z IEC 61099-1
- pri pridobivanju ponudb je potrebno obvezno navesti OPOMBE iz projektantskega popisa in priložiti vso tehnično dokumentacijo v zvezi s ponujeno opremo iz katere je jasno razvidno, da ponudnik nudi opremo skladno z zahtevami razpisa in bo kot taka tudi vgrajena
- vse zgoraj navedene eventualne spremembe mora potrditi projektant in nadzor.</t>
  </si>
  <si>
    <t>3.4.1.B3</t>
  </si>
  <si>
    <t>Dobava in vgraditev SN varovalke VV-U 20 A .</t>
  </si>
  <si>
    <t>3.4.1.B4</t>
  </si>
  <si>
    <t>Dobava in izdelava kabelske povezave med transformatorjem in SN blokom tipa VzVzTr, izvedena z vodnikom NA2XS(FL) 2Y 1x70/16 mm2; komplet z adapterji za priključitev na transformatorju in v celici SN bloka ( 2 x kpl CWS 24 kV/250A/16-95)</t>
  </si>
  <si>
    <t>3.4.1.B5</t>
  </si>
  <si>
    <t xml:space="preserve">Dobava in montaža ECu zbiralke 80 x10 mm (L1, L2, L3)  in 60 x 10 mm (PEN).  </t>
  </si>
  <si>
    <t>3.4.1.B6</t>
  </si>
  <si>
    <t>Dobava in montaža kabla H07V-K 1x240 mm2 za povezavo med Ecu zbiralkami in transformatorjem (3 x H07V-K 1x240 mm2 L1, L2, L3 in 2 x H07V-K 1x240 mm2 - PEN); predvideno 25 m kabla - pred naročilom kabla obvezno preveri dolžino kabla!).</t>
  </si>
  <si>
    <t>3.4.1.B7</t>
  </si>
  <si>
    <t xml:space="preserve">Priklop kablov H07V-K 240 mm2 na transformator (4 x sponka pfist. 331-745-001 (navoj M12) s pokrivno kapo 331 345 001) in na nizkonapetostni blok (s Cu KB čevlji prereza 240 mm2 - 11 kom). </t>
  </si>
  <si>
    <t>3.4.1.B8</t>
  </si>
  <si>
    <t>Dobava in montaža tokovnega mer. tr. TT 300 / 5 s priborom (žigosani).</t>
  </si>
  <si>
    <t>3.4.1.B9</t>
  </si>
  <si>
    <t>Dobava in montaža tokovnega mer. tr. TT 300 / 5 s priborom (nežigosani).</t>
  </si>
  <si>
    <t>3.4.1.B10</t>
  </si>
  <si>
    <t>Dobava in montaža merilne garniture po navodilih »Sistemska obratovalna navodila za distribucijsko omrežje električne energije«. ( števec proizvajalca Iskraemeco tip MT880-D2A42R56, CM-v-3); oziroma ekvivalentnega drugega proizvajalca in koncentrator).</t>
  </si>
  <si>
    <t>3.4.1.B11</t>
  </si>
  <si>
    <t xml:space="preserve">Dobava in montaža Multimetra MC 330.	</t>
  </si>
  <si>
    <t>3.4.1.B12</t>
  </si>
  <si>
    <t>Dobava in montaža NN varovalčne letve 630A.</t>
  </si>
  <si>
    <t>3.4.1.B13</t>
  </si>
  <si>
    <t>Dobava in montaža NN varovalčne letve 400A.</t>
  </si>
  <si>
    <t>3.4.1.B14</t>
  </si>
  <si>
    <t>Dobava in montaža NN varovalčne letve 160A.</t>
  </si>
  <si>
    <t>3.4.1.B15</t>
  </si>
  <si>
    <t>Dobava in montaža odklopnika In=1250 A, 50kA s pretokovno in kratkostično zaščito namenjen varovanju 400 kVA transformatorja (npr.odklopnik E1.2N 1250 Ekip Touch LI 3p F Fiksen z izklopilno tuljavo 230VAC)</t>
  </si>
  <si>
    <t>3.4.1.B16</t>
  </si>
  <si>
    <t>Dobava in polaganje krmilnih in signalnih kabov tipa NYY-J 12×2.5mm2 za povezave med SN, NN stikalnim blokom in transformatorjem vključno s priklopom. Dolžina cca.20m.</t>
  </si>
  <si>
    <t>3.4.1.B17</t>
  </si>
  <si>
    <t>Odvodnik Protec B2 in montaža DE-LO (opomba: Odvodniki za merilno garnituro (stalna napetost) in odvodniki za NN zbiralke).</t>
  </si>
  <si>
    <t>3.4.1.B18</t>
  </si>
  <si>
    <t xml:space="preserve">Izdelava galvanskih spojev. </t>
  </si>
  <si>
    <t>3.4.1.B19</t>
  </si>
  <si>
    <t>Dobava in montaža vodnika P/Fy 35mm2.</t>
  </si>
  <si>
    <t>3.4.1.B20</t>
  </si>
  <si>
    <t>Dobava in montaža križne sponke.</t>
  </si>
  <si>
    <t>3.4.1.B21</t>
  </si>
  <si>
    <t>Dobava in vgraditev cilindričnega vložka s ključem (DE TR).</t>
  </si>
  <si>
    <t>3.4.1.B22</t>
  </si>
  <si>
    <t>Tablica napisna.</t>
  </si>
  <si>
    <t>3.4.1.B23</t>
  </si>
  <si>
    <t>Dobava in namestitev enopolne sheme, navodil ihn varnostnih pravil, navodil za prvo pomoč in napisnih tablic za označitev TP (naziv in evidenčna številka, oznaka prostorov, oznaka celic SN stikalnega bloka, oznaka polj NN stikalnega bloka, oznake izvodov, oznake SN in NN kablov)</t>
  </si>
  <si>
    <t>3.4.1.B24</t>
  </si>
  <si>
    <t>Dobava zemeljskega kabla tip NA2XS(FL)2Y 1x 150mm2 24kV.</t>
  </si>
  <si>
    <t>3.4.1.B25</t>
  </si>
  <si>
    <t>Uvlek projektiranega enožilnega zemeljskega kabla 3 x (NA2XS(FL)2Y 1x 150mm2 24kV).</t>
  </si>
  <si>
    <t>3.4.1.B26</t>
  </si>
  <si>
    <t>Dobava in izdelava SN kabelskega konektorja CTS 24 kV 630 A, 95-240 mm2 v kompletu s prenapetostnimi odvodniki CTKS 24 kV 10 kA za notranjo montažo (dovodna celica SN bloka).</t>
  </si>
  <si>
    <t>3.4.1.B27</t>
  </si>
  <si>
    <t>Dobava in izdelava SN kabelskega konektorja CTS 24 kV 630 A, 95-240 mm2 v kompletu s prenapetostnimi odvodniki CTKS 24 kV 10 kA za notranjo montažo (odvodna celica SN bloka).</t>
  </si>
  <si>
    <t>3.4.1.B28</t>
  </si>
  <si>
    <t>Dobava in izdelava kabelske spojke tipa 3 x 50-150mm2 24kV CHMSV za 20 kV zemeljski kabel in prerez obstoječega 20 kV kabla.</t>
  </si>
  <si>
    <t>3.4.1.B29</t>
  </si>
  <si>
    <t>Dobava in montaža PVC tablice za označevanje kablovoda v TP.</t>
  </si>
  <si>
    <t>3.4.1.B30</t>
  </si>
  <si>
    <t xml:space="preserve">Dobava in montaža kabelskih sistemskih pokrovov Hauff technik z ustreznim orodjem (2 x 150-DG-3/24-54; 1 x HSI 150-DG-6/10-36, 1 x ključ SLS 6 G - opcija)._x000D_
   </t>
  </si>
  <si>
    <t>3.4.1.B31</t>
  </si>
  <si>
    <t>Drobni material.</t>
  </si>
  <si>
    <t>3.4.1.B32</t>
  </si>
  <si>
    <t>Odklop obstoječega NN kabla v transformatorski postaji Kolodvor Zagorje, izvod št. 2 (Železniška postaja) ter izvedba preprečitve ponovnega priklopa.</t>
  </si>
  <si>
    <t>3.4.1.B33</t>
  </si>
  <si>
    <t>Demontaža vodnika na obesišču (odvezovanje vodnikov in tok. zvez, spuščanje na obesiščih) golih ali N1XD9-AR , str./roč.</t>
  </si>
  <si>
    <t>3.4.1.B34</t>
  </si>
  <si>
    <t>Demontaža obesišča  (konzole-obešalne opreme za N1XD9-AR na obešališču, str./roč./kpl/gar</t>
  </si>
  <si>
    <t>3.4.1.B35</t>
  </si>
  <si>
    <t>Zvijanje vodnikov  - N1XD9-AR</t>
  </si>
  <si>
    <t>3.4.1.B36</t>
  </si>
  <si>
    <t>Pripravljalna dela za TP in 20 kV KB (pridobitev projektne dokumentacije, določitev terminskega plana gradnje, pridobitev in urejanje potrebnih listin za izvedbo del, uvedba v delo, predaja dokumentacije, ogled, organizacija in zavarovanje gradbišča).</t>
  </si>
  <si>
    <t>3.4.1.B37</t>
  </si>
  <si>
    <t>Pregled, čiščenje in priprava cevi EKK za uvlek novih elektroenergetskih 20 kV zemeljskih kablov.</t>
  </si>
  <si>
    <t>3.4.1.B38</t>
  </si>
  <si>
    <t>Stikalne manipulacije (vklop-izklop=1 kpl) na el.en.napravah.</t>
  </si>
  <si>
    <t>3.4.1.B40</t>
  </si>
  <si>
    <t>Izvedba:  _x000D_
 - meritev TP (galvanska upornost povezav, neprekinjenost, ozemljitvena upornost TP...)_x000D_
 - nastavitve zaščit, (transformatorja, SN bloka, NN bloka...)_x000D_
 - parametriranje števca in komunikatorja_x000D_
 - funkcionalni preizkus delovanja zaščite transformatorja_x000D_
 - napetostnega preizkusa 20kV kablovoda (upoštevati 2×SN KB)_x000D_
 - izdelava potrebnih merilnih listov za novo TP, SN KB in ozemljitvenih upornosti nove TP_x000D_
Izdelava:_x000D_
 - spremljajoča dokumentacija TP, SN KB_x000D_
 - dokazilo o zanesljivosti objekta TP, SN KB (vsi A-testi o vgrajeni opremi v TP, vsi standardi uporabljeni v vgrajeni opremi...)</t>
  </si>
  <si>
    <t>3.4.1.B42</t>
  </si>
  <si>
    <t>Izvedba nadzora nad elektromontažnimi in gradbenimi deli pri gradnji TP in SN s strani pristojnega elektrodistributerja.</t>
  </si>
  <si>
    <t>Ugotovitev faznega zaporedja 20 kV KB (upoštevati 2×SN KB).</t>
  </si>
  <si>
    <t>Izvedba internega tehničnega pregleda pristojnega elektro distribucijskega podjetja pred vklopom TP v obstoječo SN omrežje.</t>
  </si>
  <si>
    <r>
      <t>Drenažni filterni gramozni zasip Ø</t>
    </r>
    <r>
      <rPr>
        <sz val="10"/>
        <color theme="1"/>
        <rFont val="Arial Narrow"/>
        <family val="2"/>
        <charset val="238"/>
      </rPr>
      <t xml:space="preserve"> 30-60 mm ob zidu z dobavo in vgraditvijo (delo izvajati vzporedno s preostalim nasipom); nakladalna klančina</t>
    </r>
  </si>
  <si>
    <t>Skupaj s povezavo med zunanjo in notranjo enoto ter polnjenjem s hladivom R32. Dobava vključuje tudi ostali pribor in opremo za priključitev in montažo.
"Ponudba vključuje tudi zagon toplotne črpalke, šolanje investitorja ter navodila za obratovanje in vzdrževanje v slovenskem jeziku.
Toplotna črpalka mora omogočati pridobitev sredstev Eko sklada. "</t>
  </si>
  <si>
    <t xml:space="preserve"> </t>
  </si>
  <si>
    <t>Skupaj s povezavo med zunanjo in notranjo enoto ter polnjenjem s hladivom R32. Dobava vključuje tudi ostali pribor in opremo za priključitev in montažo. Ponudba vključuje tudi zagon toplotne črpalke, šolanje investitorja ter navodila za obratovanje in vzdrževanje v slovenskem jeziku. Toplotna črpalka mora omogočati pridobitev sredstev Eko sklada.</t>
  </si>
  <si>
    <t>CENA SKUPAJ - po načelu "ENOTNIH CEN" (brez DDV)</t>
  </si>
  <si>
    <t>NEPREDVIDENA DELA 10% - za dela po načelu "ENOTNIH CEN" (brez DDV)</t>
  </si>
  <si>
    <t>Priprava in organizacija gradbišča z vsemi objekti, instalacijami, zagotovitev varnostnih in higiensko tehničnih pogojev, začasne transportne poti, oznakami gradbišča ter kasnejša odstranitev vseh objektov in vzpostavitev v prvotno stanje.</t>
  </si>
  <si>
    <t>Pri organizaciji gradbišča upoštevati varnostni načrt</t>
  </si>
  <si>
    <t>Izdelava Geodetskega posnetka vseh izvedenih del (5 tiskanih izvodov in 1 izvod v elektronski obliki).</t>
  </si>
  <si>
    <t>Izdelava Projekta izvedenih del (PID) vseh izvedenih del (5 tiskanih izvodov in 1 izvod v elektronski obliki).</t>
  </si>
  <si>
    <t>Izdelava Projektne dokumentacije za obratovanje in vzdrževanje (NOV) za vsa izvedena dela (5 tiskanih izvodov in 1 izvod v elektronski obliki).</t>
  </si>
  <si>
    <t>Izdelava Projekta za vpis v uradne evidence (PVE) ter izvedba vpisa v uradne evidence skladno z veljavno zakonodajo (5 tiskanih izvodov in 1 izvod v elektronski obliki).</t>
  </si>
  <si>
    <t>Izdelava DZO (5 tiskanih izvodov in 1 izvod v elektronski obliki).</t>
  </si>
  <si>
    <t>Notranja tekoča kontrola za vsa dela na območju postaje</t>
  </si>
  <si>
    <t>Projektantski nadzor pri izvedbi vseh del.</t>
  </si>
  <si>
    <t>Zakoličba posameznih infrastrukturnih vodov (elektrika, komunala, plin, CATV...) po navodilih posameznih upravljavcev, nadzor upravljavcev posameznih vodov pri izvajanju gradbenih del na območju križanja in zaščita komunalnih vodov za celotno območje železniške postaje, ki je predmet nadgradnje.</t>
  </si>
  <si>
    <t>Zagotovitev pogojev za delo (pisarniški prostori, oprema).</t>
  </si>
  <si>
    <t>Zagotovitev osebnega vozila.</t>
  </si>
  <si>
    <t>SPLOŠNI DEL</t>
  </si>
  <si>
    <t>Splošni del</t>
  </si>
  <si>
    <t>12</t>
  </si>
  <si>
    <t>12.1</t>
  </si>
  <si>
    <t>12.1.1</t>
  </si>
  <si>
    <t>12.1.2</t>
  </si>
  <si>
    <t>12.1.3</t>
  </si>
  <si>
    <t>12.1.4</t>
  </si>
  <si>
    <t>12.1.5</t>
  </si>
  <si>
    <t>12.1.6</t>
  </si>
  <si>
    <t>12.1.7</t>
  </si>
  <si>
    <t>12.1.8</t>
  </si>
  <si>
    <t>12.1.10</t>
  </si>
  <si>
    <t>12.1.11</t>
  </si>
  <si>
    <t>ELEKTRIČNA VOZNA MREZA</t>
  </si>
  <si>
    <t>Slikanje sten s poldisperzijsko barvo, v dveh slojih, s predhodno pripravo in izravnavo -glajenjem podlage z izravnalno maso. Barva v belem tonu, po izbiri projektanta</t>
  </si>
  <si>
    <t>Zakoličba in označevanje trase obstoječih komunalnih vodov</t>
  </si>
  <si>
    <t>3.4.1.A51</t>
  </si>
  <si>
    <t>3.4.1.A74</t>
  </si>
  <si>
    <t>3.4.1.B39</t>
  </si>
  <si>
    <t>3.4.1.B41</t>
  </si>
  <si>
    <t>0.2.1.A1</t>
  </si>
  <si>
    <t>0.2.2.A1</t>
  </si>
  <si>
    <t>0.2.3.A1</t>
  </si>
  <si>
    <t>1.2.1.A1</t>
  </si>
  <si>
    <t>2.2.1.C8</t>
  </si>
  <si>
    <t>2.4.1.A1</t>
  </si>
  <si>
    <t>2.5.1.A1</t>
  </si>
  <si>
    <t>3.1.A1.1</t>
  </si>
  <si>
    <t>3.1.A2.20</t>
  </si>
  <si>
    <t>3.1.B5.11</t>
  </si>
  <si>
    <t>3.1.C1.2</t>
  </si>
  <si>
    <t>3.1.C1.3</t>
  </si>
  <si>
    <t>3.1.C1.4</t>
  </si>
  <si>
    <t>3.1.C3.2</t>
  </si>
  <si>
    <t>3.1.D1.4</t>
  </si>
  <si>
    <t>3.2.1.A1</t>
  </si>
  <si>
    <t>3.4.1.A1</t>
  </si>
  <si>
    <t>3.6.1.D1</t>
  </si>
  <si>
    <t>3.8.1.A4</t>
  </si>
  <si>
    <t>3.8.9.A1</t>
  </si>
  <si>
    <t>3.9.1.G2</t>
  </si>
  <si>
    <t>12.1.9</t>
  </si>
  <si>
    <t>Ureditev železniške postaje Zagorje</t>
  </si>
  <si>
    <t>Izdelava elaborata za zaporo cesteobračun po dejanskih stroških</t>
  </si>
  <si>
    <t>Postavitev zapore oz. delne zapore z vsemi potrebnimi elementi, glede na izdano soglasje. V ceni je potrebno predvideti strošek postavitve in odstranitve prometne signalizacije, obračun po dejanskih stroških</t>
  </si>
  <si>
    <t>Nov nadstrešek ob postajnem poslopju
-	Izdelava načrtov nadstrešnice s statičnim računom in detajli izvedbe ter izdelavo delavniške dokumentacije
-	Določitev sidranja jeklene konstrukcije v AB nosilno konstrukcijo in izvedba pregleda jeklene konstrukcije ter pisna potrditev s strani pooblaščene institucije.
-	Izdelava, dobava in montaža točkovnih AB temeljev in podložnega betona
-	Izdelava, dobava in montaža jeklene nosilne konstrukcije nadstreška 
-	Izdelava, dobava in montaža strehe nadstreška (enako kot peronske strehe nadstreškov)
-	Izdelava, dobava in montaža obloge spuščenega stropa in atike (enako kot peronske strehe nadstreškov)
-	Izvedba, dobava in montaža odvodnjavanja peronske strehe</t>
  </si>
  <si>
    <t>Izdelava armiranobetonskega temelja za tip pritrditve A, droga M135, glede na risbe "SPECIFIČNE PRITRDITVE DROGOV VM", v načrtu št. 3710/Z_3/1 . Pozicija obsega: 
- postavitev delovnega odra, - odstranitev krone obstoječega zidu (3,0m3),
- sanacija obstoječega zidu ob stiku z AB plombo,
- izvrtanje lukenj Ø 250 mm, dolžine L = 1,1m (2 kosa),
- izdelava, dobava in vgradnja sidrišča podpore temelja vozne mreže na objektu TIP-A, vključno z okvirjem in sidrnimi vijaki za pritrditev droga M135 in izvedbo električne izolacije med drogom in temeljem (1 kos),
- zapolnitev izvrtanih lukenj z epoksidno malto (2 kosa),
- izvedba pritrditve droga z objemko na objekt, vključno z vgradnjo sider v AB plombo (1 kos),
- izdelava dvostranskega vezanega opaža za izdelavo AB plombe - krona zidu (8,0m2)
- sidranje AB plombe v obstoječ zid s sidri RA Ø20, dolžine L=1,0m (29 kosov), vključno z vrtanjem luknje Ø30, dolžine L=0,5m  in zapolnitvijo lukenj s cementnim mlekom,
- dobava in vgradnja rebrastih palic B 500 B s premerom 12mm (cca. 160kg), za armiranje AB plombe,
- dobava in vgradnja betona kvalitete C 30/37, XC4, XF3,  vključno s finalno obdelavo vidnih površin betona (3,0m3)
temelj droga št.:1, 3A, 3B</t>
  </si>
  <si>
    <t>Izdelava armiranobetonskega temelja droga št. 80, droga tipa M160, glede na risbe "SPECIFIČNE PRITRDITVE DROGOV VM", v načrtu št. 3710/Z_3/1 . Pozicija obsega: 
- odstranitev, rušenje obstoječega zidu v dolžini 0,7m, za potrebe vgradnje sider in okvirja (0,6m3)
- čiščenje in priprava stične površine obstoječega podpornega zidu za kontaktno betoniranje
- izdelava podprtega opaža temelja vozne mreže (5,0m2)
- dobava in vgradnja rebrastih palic B 500 B s premerom 16mm. poz. 3 L=2,8m , 3 kosi (13,6 kg) in mreže Q196  (20,0kg) za armiranje temelja,
- sidranje temelja v objekt s sidri  RA Ø20; poz. 1, dolžine L=1,7m (22 kosov),  poz. 2, dolžine L=2,6m (4kos),  poz. 5, dolžine L=2,1m (4kos), vključno z vrtanjem luknje Ø30, dolžine L= 0,5m  in zapolnitvijo lukenj s cementnim mlekom,
- sidranje temelja v objekt s sidri RA Ø20,poz. 4, dolžine L=0,6m (8kos), vključno z vrtanjem luknje Ø30, dolžine L=0,3m  in zapolnitvijo lukenj s cementnim mlekom,
- dobava in vgradnja betona za izvedbo temelja C 30/37, XC4, XF3,  vključno s finalno obdelavo vidnih površin betona (3,0m3)
- izdelava, dobava in vgradnjo okvirja s sidrnimi vijaki in izvedbo električne izolacije med drogom in temeljem, v skladu z detajlom,
- izvedba pritrditve droga z objemko na objekt, vključno z vgradnjo sider v AB podporni zid (1 kos),
- dobava in vgradnja PVC cevi DN300, dolžina L=2,5m temelj droga št.: 80</t>
  </si>
  <si>
    <t>Izdelava armiranobetonskega temelja dvojnega sidra Tsd za tip pritrditve D, glede na risbe "SPECIFIČNE PRITRDITVE DROGOV VM", v načrtu št. 3710/Z_3/1 . Pozicija obsega: 
- postavitev delovnega odra
- odstranitev, rušenje krone obstoječega zidu (0,6m3)
- strojni izkop v materialu  IV. kategorije (14,6m3) z odvozom odvečnega materiala na deponijo,
- utrditev temeljnih tal s tamponom (1,65m3)
- dobava in vgradnja podložnega betona C12/15 (0,4m3)
- čiščenje in priprava stične površine obstoječega podpornega zidu za kontaktno betoniranje
-  sanacija obstoječega zidu v območju novega temelja dvojnega sidra
- izdelava podprtega opaža temelja vozne mreže (12,9 m2)
- dobava in vgradnja rebrastih palic B 500 B s premerom 16mm (ocena 730kg) za armiranje temelja,
- sidranje temelja v objekt s sidri RA Ø20, dolžine L=1m (40 kosov), vključno z vrtanjem luknje Ø30, dolžine L=0,5m  in zapolnitvijo lukenj s cementnim mlekom,
- dobava in vgradnja betona za izvedbo temelja C 30/37, XC4, XF3,  vključno s finalno obdelavo vidnih površin betona (5,2m3)
- izdelava, dobava in vgradnja sidrnih zank temelj dvojnega sidra št.: 37, 91</t>
  </si>
  <si>
    <t xml:space="preserve">Zaščita brežine s kamnito zložbo (lomljenec debeline 40-50 cm), izvedeno s cementnim betonom C16/20, vključno z izvedbo AB pete kamnite obloge; iz betona C25/30, s konstruktivno armaturo prereza Ø12 (ocena 50kg/m3). (ocena)
temelji št.: 65 ter temelji dvojnih sider št.: 38, 65, 77, 85, 92 </t>
  </si>
  <si>
    <t>Meritve temeljnih geometrijskih lastnosti voznih vodov (višina in gradient pri spremembah le te, poligonacija, varnostne razdalje na objektih,lega nosilcev VV glede na temperaturo okolice, lega uteži ali vzmeti zateznih naprav glede na temperaturo okolice, razdalja drogov od osi tira).</t>
  </si>
  <si>
    <t>Izvedba električnih meritev upornosti med kratkostično zaščitno vrvjo in povratnim vodom, ter med povratnim vodom in kovinskimi masami ostalih sistemov na progi (SV, TK, ZR…), odstranitev vseh galvanskih povezav z povratnim vodom in izvedba meritev upornosti zaščitnih odsekov ter kontrola tiristorskih naprav.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</si>
</sst>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 _€_-;\-* #,##0.00\ _€_-;_-* &quot;-&quot;??\ _€_-;_-@_-"/>
    <numFmt numFmtId="164" formatCode="_-* #,##0.00\ _S_I_T_-;\-* #,##0.00\ _S_I_T_-;_-* &quot;-&quot;??\ _S_I_T_-;_-@_-"/>
    <numFmt numFmtId="165" formatCode="#&quot;.&quot;"/>
    <numFmt numFmtId="166" formatCode="_(&quot;$&quot;* #,##0.00_);_(&quot;$&quot;* \(#,##0.00\);_(&quot;$&quot;* &quot;-&quot;??_);_(@_)"/>
    <numFmt numFmtId="167" formatCode="#,##0.00\ &quot;€&quot;"/>
    <numFmt numFmtId="168" formatCode="0.00_)"/>
    <numFmt numFmtId="169" formatCode="#,##0.00_);\(#,##0.00\)"/>
    <numFmt numFmtId="170" formatCode="_-* #,##0.00\ [$€-1]_-;\-* #,##0.00\ [$€-1]_-;_-* &quot;-&quot;??\ [$€-1]_-;_-@_-"/>
  </numFmts>
  <fonts count="52">
    <font>
      <sz val="11"/>
      <color theme="1"/>
      <name val="Calibri"/>
      <family val="2"/>
      <charset val="238"/>
      <scheme val="minor"/>
    </font>
    <font>
      <sz val="11"/>
      <color theme="1"/>
      <name val="Calibri"/>
      <family val="2"/>
      <charset val="238"/>
      <scheme val="minor"/>
    </font>
    <font>
      <sz val="10"/>
      <color theme="1"/>
      <name val="Arial Narrow"/>
      <family val="2"/>
      <charset val="238"/>
    </font>
    <font>
      <sz val="10"/>
      <name val="Arial Narrow"/>
      <family val="2"/>
      <charset val="238"/>
    </font>
    <font>
      <b/>
      <i/>
      <sz val="10"/>
      <name val="Arial Narrow"/>
      <family val="2"/>
      <charset val="238"/>
    </font>
    <font>
      <sz val="10"/>
      <name val="Arial"/>
      <family val="2"/>
      <charset val="238"/>
    </font>
    <font>
      <b/>
      <sz val="10"/>
      <name val="Arial Narrow"/>
      <family val="2"/>
      <charset val="238"/>
    </font>
    <font>
      <sz val="10"/>
      <color theme="1"/>
      <name val="Arial Narrow"/>
      <family val="2"/>
      <charset val="238"/>
    </font>
    <font>
      <vertAlign val="subscript"/>
      <sz val="10"/>
      <name val="Arial CE"/>
      <charset val="238"/>
    </font>
    <font>
      <sz val="10"/>
      <name val="Arial CE"/>
      <family val="2"/>
      <charset val="238"/>
    </font>
    <font>
      <vertAlign val="superscript"/>
      <sz val="10"/>
      <name val="Arial"/>
      <family val="2"/>
      <charset val="238"/>
    </font>
    <font>
      <b/>
      <sz val="10"/>
      <color theme="1"/>
      <name val="Arial Narrow"/>
      <family val="2"/>
      <charset val="238"/>
    </font>
    <font>
      <b/>
      <sz val="10"/>
      <color theme="0"/>
      <name val="Arial Narrow"/>
      <family val="2"/>
      <charset val="238"/>
    </font>
    <font>
      <sz val="10"/>
      <color rgb="FF000000"/>
      <name val="Arial Narrow"/>
      <family val="2"/>
      <charset val="238"/>
    </font>
    <font>
      <sz val="11"/>
      <color theme="1"/>
      <name val="Calibri"/>
      <family val="2"/>
      <scheme val="minor"/>
    </font>
    <font>
      <sz val="10"/>
      <name val="Arial"/>
      <family val="2"/>
    </font>
    <font>
      <sz val="12"/>
      <name val="Courier"/>
      <family val="1"/>
      <charset val="238"/>
    </font>
    <font>
      <sz val="18"/>
      <name val="Courier"/>
      <family val="1"/>
      <charset val="238"/>
    </font>
    <font>
      <vertAlign val="superscript"/>
      <sz val="10"/>
      <name val="Arial Narrow"/>
      <family val="2"/>
      <charset val="238"/>
    </font>
    <font>
      <sz val="10"/>
      <color theme="0"/>
      <name val="Arial Narrow"/>
      <family val="2"/>
      <charset val="238"/>
    </font>
    <font>
      <sz val="12"/>
      <name val="Arial Narrow"/>
      <family val="2"/>
      <charset val="238"/>
    </font>
    <font>
      <sz val="10"/>
      <color rgb="FFFF0000"/>
      <name val="Arial Narrow"/>
      <family val="2"/>
      <charset val="238"/>
    </font>
    <font>
      <b/>
      <sz val="10"/>
      <name val="Arial CE"/>
      <family val="2"/>
      <charset val="238"/>
    </font>
    <font>
      <sz val="10"/>
      <name val="Arial CE"/>
      <charset val="238"/>
    </font>
    <font>
      <sz val="10"/>
      <name val="Calibri"/>
      <family val="2"/>
      <charset val="238"/>
    </font>
    <font>
      <b/>
      <sz val="10"/>
      <color rgb="FF000000"/>
      <name val="Arial Narrow"/>
      <family val="2"/>
      <charset val="238"/>
    </font>
    <font>
      <sz val="11.5"/>
      <name val="Arial Narrow"/>
      <family val="2"/>
      <charset val="238"/>
    </font>
    <font>
      <vertAlign val="superscript"/>
      <sz val="10"/>
      <color rgb="FF000000"/>
      <name val="Arial Narrow"/>
      <family val="2"/>
      <charset val="238"/>
    </font>
    <font>
      <vertAlign val="superscript"/>
      <sz val="10"/>
      <color theme="1"/>
      <name val="Arial Narrow"/>
      <family val="2"/>
      <charset val="238"/>
    </font>
    <font>
      <vertAlign val="superscript"/>
      <sz val="11"/>
      <color theme="1"/>
      <name val="Calibri"/>
      <family val="2"/>
      <charset val="238"/>
      <scheme val="minor"/>
    </font>
    <font>
      <vertAlign val="superscript"/>
      <sz val="11"/>
      <color theme="1"/>
      <name val="Arial Narrow"/>
      <family val="2"/>
      <charset val="238"/>
    </font>
    <font>
      <sz val="11"/>
      <color theme="1"/>
      <name val="Arial Narrow"/>
      <family val="2"/>
      <charset val="238"/>
    </font>
    <font>
      <b/>
      <sz val="11"/>
      <name val="Arial Narrow"/>
      <family val="2"/>
      <charset val="238"/>
    </font>
    <font>
      <vertAlign val="subscript"/>
      <sz val="10"/>
      <name val="Arial Narrow"/>
      <family val="2"/>
      <charset val="238"/>
    </font>
    <font>
      <sz val="11"/>
      <color rgb="FF000000"/>
      <name val="Calibri"/>
      <family val="2"/>
      <scheme val="minor"/>
    </font>
    <font>
      <sz val="10"/>
      <color theme="1"/>
      <name val="Arial Narrow"/>
      <family val="2"/>
    </font>
    <font>
      <vertAlign val="superscript"/>
      <sz val="10"/>
      <name val="Arial Narrow"/>
      <family val="2"/>
    </font>
    <font>
      <sz val="10"/>
      <name val="Arial Narrow"/>
      <family val="2"/>
    </font>
    <font>
      <u/>
      <sz val="11"/>
      <color theme="10"/>
      <name val="Calibri"/>
      <family val="2"/>
      <charset val="238"/>
      <scheme val="minor"/>
    </font>
    <font>
      <b/>
      <sz val="18"/>
      <color theme="1"/>
      <name val="Calibri"/>
      <family val="2"/>
      <charset val="238"/>
      <scheme val="minor"/>
    </font>
    <font>
      <sz val="8"/>
      <name val="Calibri"/>
      <family val="2"/>
      <charset val="238"/>
      <scheme val="minor"/>
    </font>
    <font>
      <sz val="10"/>
      <color theme="1"/>
      <name val="Arial"/>
      <family val="2"/>
      <charset val="238"/>
    </font>
    <font>
      <sz val="10"/>
      <color rgb="FF000000"/>
      <name val="Arial"/>
      <family val="2"/>
      <charset val="238"/>
    </font>
    <font>
      <sz val="10"/>
      <color indexed="8"/>
      <name val="Arial"/>
      <family val="2"/>
      <charset val="238"/>
    </font>
    <font>
      <sz val="10"/>
      <name val="Tahoma"/>
      <family val="2"/>
      <charset val="238"/>
    </font>
    <font>
      <sz val="10"/>
      <color indexed="8"/>
      <name val="Tahoma"/>
      <family val="2"/>
      <charset val="238"/>
    </font>
    <font>
      <sz val="10"/>
      <name val="Gatineau"/>
    </font>
    <font>
      <sz val="10"/>
      <color theme="1"/>
      <name val="Tahoma"/>
      <family val="2"/>
    </font>
    <font>
      <sz val="10"/>
      <color indexed="8"/>
      <name val="Tahoma"/>
      <family val="2"/>
    </font>
    <font>
      <sz val="10"/>
      <color rgb="FF000000"/>
      <name val="Calibri"/>
      <family val="2"/>
      <charset val="238"/>
    </font>
    <font>
      <sz val="9"/>
      <color theme="1"/>
      <name val="Arial Narrow"/>
      <family val="2"/>
      <charset val="238"/>
    </font>
    <font>
      <sz val="8"/>
      <name val="Arial"/>
      <family val="2"/>
      <charset val="238"/>
    </font>
  </fonts>
  <fills count="17">
    <fill>
      <patternFill patternType="none"/>
    </fill>
    <fill>
      <patternFill patternType="gray125"/>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bgColor theme="4"/>
      </patternFill>
    </fill>
    <fill>
      <patternFill patternType="solid">
        <fgColor theme="0"/>
        <bgColor indexed="64"/>
      </patternFill>
    </fill>
    <fill>
      <patternFill patternType="solid">
        <fgColor rgb="FFC65911"/>
        <bgColor rgb="FF000000"/>
      </patternFill>
    </fill>
    <fill>
      <patternFill patternType="solid">
        <fgColor rgb="FFF4B084"/>
        <bgColor rgb="FF000000"/>
      </patternFill>
    </fill>
    <fill>
      <patternFill patternType="solid">
        <fgColor rgb="FFF8CBAD"/>
        <bgColor rgb="FF000000"/>
      </patternFill>
    </fill>
    <fill>
      <patternFill patternType="solid">
        <fgColor rgb="FFFFE699"/>
        <bgColor rgb="FF000000"/>
      </patternFill>
    </fill>
    <fill>
      <patternFill patternType="solid">
        <fgColor theme="8" tint="0.79998168889431442"/>
        <bgColor indexed="64"/>
      </patternFill>
    </fill>
    <fill>
      <patternFill patternType="solid">
        <fgColor theme="5" tint="-0.24994659260841701"/>
        <bgColor indexed="64"/>
      </patternFill>
    </fill>
    <fill>
      <patternFill patternType="solid">
        <fgColor theme="5" tint="0.59996337778862885"/>
        <bgColor indexed="64"/>
      </patternFill>
    </fill>
    <fill>
      <patternFill patternType="solid">
        <fgColor theme="7" tint="0.59996337778862885"/>
        <bgColor indexed="64"/>
      </patternFill>
    </fill>
  </fills>
  <borders count="19">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thin">
        <color rgb="FF000000"/>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9">
    <xf numFmtId="0" fontId="0" fillId="0" borderId="0"/>
    <xf numFmtId="44" fontId="1"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0" fontId="14" fillId="0" borderId="0"/>
    <xf numFmtId="164"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1" fillId="0" borderId="0"/>
    <xf numFmtId="166" fontId="5" fillId="0" borderId="0" applyFont="0" applyFill="0" applyBorder="0" applyAlignment="0" applyProtection="0"/>
    <xf numFmtId="39" fontId="16" fillId="0" borderId="0"/>
    <xf numFmtId="39" fontId="16" fillId="0" borderId="0"/>
    <xf numFmtId="0" fontId="15" fillId="0" borderId="0"/>
    <xf numFmtId="39" fontId="16" fillId="0" borderId="0"/>
    <xf numFmtId="39" fontId="16" fillId="0" borderId="0"/>
    <xf numFmtId="39" fontId="16" fillId="0" borderId="0"/>
    <xf numFmtId="39" fontId="17" fillId="0" borderId="0"/>
    <xf numFmtId="0" fontId="9" fillId="0" borderId="0"/>
    <xf numFmtId="0" fontId="23" fillId="0" borderId="0">
      <alignment wrapText="1"/>
    </xf>
    <xf numFmtId="0" fontId="34" fillId="0" borderId="0"/>
    <xf numFmtId="9" fontId="1" fillId="0" borderId="0" applyFont="0" applyFill="0" applyBorder="0" applyAlignment="0" applyProtection="0"/>
    <xf numFmtId="0" fontId="38" fillId="0" borderId="0" applyNumberFormat="0" applyFill="0" applyBorder="0" applyAlignment="0" applyProtection="0"/>
    <xf numFmtId="0" fontId="5" fillId="0" borderId="0"/>
    <xf numFmtId="4" fontId="44" fillId="13" borderId="7">
      <alignment horizontal="right" readingOrder="1"/>
      <protection locked="0"/>
    </xf>
    <xf numFmtId="0" fontId="1" fillId="0" borderId="0"/>
    <xf numFmtId="0" fontId="1" fillId="0" borderId="0"/>
    <xf numFmtId="0" fontId="5" fillId="0" borderId="0"/>
    <xf numFmtId="164" fontId="46" fillId="0" borderId="0" applyFont="0" applyFill="0" applyBorder="0" applyAlignment="0" applyProtection="0"/>
    <xf numFmtId="0" fontId="5" fillId="0" borderId="0"/>
    <xf numFmtId="0" fontId="5" fillId="0" borderId="0"/>
    <xf numFmtId="0" fontId="5" fillId="0" borderId="0"/>
    <xf numFmtId="0" fontId="15" fillId="0" borderId="0"/>
  </cellStyleXfs>
  <cellXfs count="472">
    <xf numFmtId="0" fontId="0" fillId="0" borderId="0" xfId="0"/>
    <xf numFmtId="0" fontId="11" fillId="0" borderId="0" xfId="0" applyFont="1" applyAlignment="1">
      <alignment horizontal="center" vertical="top" wrapText="1"/>
    </xf>
    <xf numFmtId="49" fontId="2" fillId="0" borderId="0" xfId="0" applyNumberFormat="1" applyFont="1" applyAlignment="1">
      <alignment horizontal="center" vertical="top"/>
    </xf>
    <xf numFmtId="0" fontId="6" fillId="0" borderId="0" xfId="4" applyFont="1" applyAlignment="1">
      <alignment horizontal="center" vertical="top" wrapText="1"/>
    </xf>
    <xf numFmtId="4" fontId="11" fillId="0" borderId="0" xfId="0" applyNumberFormat="1" applyFont="1" applyAlignment="1">
      <alignment horizontal="center" vertical="top" wrapText="1"/>
    </xf>
    <xf numFmtId="0" fontId="2" fillId="0" borderId="0" xfId="0" applyFont="1" applyAlignment="1">
      <alignment vertical="top"/>
    </xf>
    <xf numFmtId="0" fontId="3" fillId="2" borderId="0" xfId="0" applyFont="1" applyFill="1" applyAlignment="1">
      <alignment vertical="top"/>
    </xf>
    <xf numFmtId="49" fontId="2" fillId="2" borderId="0" xfId="0" applyNumberFormat="1" applyFont="1" applyFill="1" applyAlignment="1">
      <alignment horizontal="right" vertical="top"/>
    </xf>
    <xf numFmtId="49" fontId="4" fillId="2" borderId="0" xfId="0" applyNumberFormat="1" applyFont="1" applyFill="1" applyAlignment="1">
      <alignment horizontal="left" vertical="top" wrapText="1"/>
    </xf>
    <xf numFmtId="49" fontId="4" fillId="2" borderId="0" xfId="0" applyNumberFormat="1" applyFont="1" applyFill="1" applyAlignment="1">
      <alignment vertical="top" wrapText="1"/>
    </xf>
    <xf numFmtId="4" fontId="4" fillId="2" borderId="0" xfId="0" applyNumberFormat="1" applyFont="1" applyFill="1" applyAlignment="1">
      <alignment horizontal="right" vertical="top" wrapText="1"/>
    </xf>
    <xf numFmtId="49" fontId="4" fillId="2" borderId="0" xfId="0" applyNumberFormat="1" applyFont="1" applyFill="1" applyAlignment="1">
      <alignment horizontal="right" vertical="top" wrapText="1"/>
    </xf>
    <xf numFmtId="0" fontId="3" fillId="3" borderId="0" xfId="3" applyFont="1" applyFill="1" applyAlignment="1">
      <alignment vertical="top"/>
    </xf>
    <xf numFmtId="49" fontId="3" fillId="3" borderId="0" xfId="3" applyNumberFormat="1" applyFont="1" applyFill="1" applyAlignment="1">
      <alignment horizontal="right" vertical="top"/>
    </xf>
    <xf numFmtId="0" fontId="6" fillId="3" borderId="0" xfId="4" applyFont="1" applyFill="1" applyAlignment="1">
      <alignment horizontal="left" vertical="top" wrapText="1"/>
    </xf>
    <xf numFmtId="0" fontId="6" fillId="3" borderId="0" xfId="4" applyFont="1" applyFill="1" applyAlignment="1">
      <alignment horizontal="left" vertical="top"/>
    </xf>
    <xf numFmtId="4" fontId="6" fillId="3" borderId="0" xfId="4" applyNumberFormat="1" applyFont="1" applyFill="1" applyAlignment="1">
      <alignment horizontal="right" vertical="top" wrapText="1"/>
    </xf>
    <xf numFmtId="0" fontId="3" fillId="4" borderId="0" xfId="3" applyFont="1" applyFill="1" applyAlignment="1">
      <alignment vertical="top"/>
    </xf>
    <xf numFmtId="49" fontId="3" fillId="4" borderId="0" xfId="3" applyNumberFormat="1" applyFont="1" applyFill="1" applyAlignment="1">
      <alignment horizontal="right" vertical="top"/>
    </xf>
    <xf numFmtId="0" fontId="3" fillId="4" borderId="0" xfId="3" applyFont="1" applyFill="1" applyAlignment="1">
      <alignment horizontal="left" vertical="top" wrapText="1"/>
    </xf>
    <xf numFmtId="0" fontId="3" fillId="4" borderId="0" xfId="3" applyFont="1" applyFill="1" applyAlignment="1">
      <alignment horizontal="left" vertical="top"/>
    </xf>
    <xf numFmtId="4" fontId="3" fillId="4" borderId="0" xfId="3" applyNumberFormat="1" applyFont="1" applyFill="1" applyAlignment="1">
      <alignment horizontal="right" vertical="top"/>
    </xf>
    <xf numFmtId="0" fontId="3" fillId="4" borderId="0" xfId="5" applyFont="1" applyFill="1" applyAlignment="1">
      <alignment vertical="top"/>
    </xf>
    <xf numFmtId="49" fontId="3" fillId="4" borderId="0" xfId="0" applyNumberFormat="1" applyFont="1" applyFill="1" applyAlignment="1">
      <alignment horizontal="right" vertical="top"/>
    </xf>
    <xf numFmtId="0" fontId="3" fillId="4" borderId="0" xfId="0" applyFont="1" applyFill="1" applyAlignment="1">
      <alignment horizontal="left" vertical="top" wrapText="1"/>
    </xf>
    <xf numFmtId="0" fontId="3" fillId="4" borderId="0" xfId="0" applyFont="1" applyFill="1" applyAlignment="1">
      <alignment vertical="top"/>
    </xf>
    <xf numFmtId="4" fontId="3" fillId="4" borderId="0" xfId="0" applyNumberFormat="1" applyFont="1" applyFill="1" applyAlignment="1">
      <alignment horizontal="right" vertical="top"/>
    </xf>
    <xf numFmtId="4" fontId="6" fillId="4" borderId="0" xfId="0" applyNumberFormat="1" applyFont="1" applyFill="1" applyAlignment="1">
      <alignment horizontal="right" vertical="top" wrapText="1"/>
    </xf>
    <xf numFmtId="0" fontId="3" fillId="4" borderId="0" xfId="0" applyFont="1" applyFill="1" applyAlignment="1">
      <alignment vertical="top" wrapText="1"/>
    </xf>
    <xf numFmtId="0" fontId="3" fillId="4" borderId="0" xfId="0" applyFont="1" applyFill="1" applyAlignment="1">
      <alignment horizontal="right" vertical="top" wrapText="1"/>
    </xf>
    <xf numFmtId="4" fontId="3" fillId="4" borderId="0" xfId="0" applyNumberFormat="1" applyFont="1" applyFill="1" applyAlignment="1">
      <alignment horizontal="right" vertical="top" wrapText="1"/>
    </xf>
    <xf numFmtId="0" fontId="3" fillId="5" borderId="0" xfId="5" applyFont="1" applyFill="1" applyAlignment="1">
      <alignment vertical="top"/>
    </xf>
    <xf numFmtId="49" fontId="3" fillId="5" borderId="0" xfId="0" applyNumberFormat="1" applyFont="1" applyFill="1" applyAlignment="1">
      <alignment horizontal="right" vertical="top"/>
    </xf>
    <xf numFmtId="0" fontId="6" fillId="5" borderId="0" xfId="0" applyFont="1" applyFill="1" applyAlignment="1">
      <alignment horizontal="left" vertical="top" wrapText="1"/>
    </xf>
    <xf numFmtId="0" fontId="6" fillId="5" borderId="0" xfId="0" applyFont="1" applyFill="1" applyAlignment="1">
      <alignment horizontal="left" vertical="top"/>
    </xf>
    <xf numFmtId="4" fontId="6" fillId="5" borderId="0" xfId="0" applyNumberFormat="1" applyFont="1" applyFill="1" applyAlignment="1">
      <alignment horizontal="right" vertical="top" wrapText="1"/>
    </xf>
    <xf numFmtId="4" fontId="6" fillId="5" borderId="0" xfId="0" applyNumberFormat="1" applyFont="1" applyFill="1" applyAlignment="1">
      <alignment horizontal="right" vertical="top"/>
    </xf>
    <xf numFmtId="0" fontId="3" fillId="0" borderId="0" xfId="5" applyFont="1" applyAlignment="1">
      <alignment vertical="top"/>
    </xf>
    <xf numFmtId="49" fontId="2" fillId="0" borderId="0" xfId="0" applyNumberFormat="1"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justify" vertical="top" wrapText="1"/>
    </xf>
    <xf numFmtId="4" fontId="3" fillId="0" borderId="0" xfId="0" applyNumberFormat="1" applyFont="1" applyAlignment="1">
      <alignment horizontal="center" vertical="top" wrapText="1"/>
    </xf>
    <xf numFmtId="49" fontId="2" fillId="5" borderId="0" xfId="0" applyNumberFormat="1" applyFont="1" applyFill="1" applyAlignment="1">
      <alignment horizontal="right" vertical="top"/>
    </xf>
    <xf numFmtId="4" fontId="3" fillId="0" borderId="0" xfId="0" applyNumberFormat="1" applyFont="1" applyAlignment="1">
      <alignment horizontal="center" vertical="top"/>
    </xf>
    <xf numFmtId="0" fontId="3" fillId="0" borderId="0" xfId="0" applyFont="1" applyAlignment="1">
      <alignment horizontal="justify" vertical="top"/>
    </xf>
    <xf numFmtId="4" fontId="3" fillId="0" borderId="0" xfId="7" applyNumberFormat="1" applyFont="1" applyBorder="1" applyAlignment="1">
      <alignment horizontal="right" vertical="top" wrapText="1"/>
    </xf>
    <xf numFmtId="0" fontId="3" fillId="6" borderId="0" xfId="5" applyFont="1" applyFill="1" applyAlignment="1">
      <alignment vertical="top"/>
    </xf>
    <xf numFmtId="4" fontId="6" fillId="6" borderId="0" xfId="0" applyNumberFormat="1" applyFont="1" applyFill="1" applyAlignment="1">
      <alignment horizontal="right" vertical="top"/>
    </xf>
    <xf numFmtId="4" fontId="3" fillId="0" borderId="0" xfId="2" applyNumberFormat="1" applyFont="1" applyBorder="1" applyAlignment="1">
      <alignment horizontal="right" vertical="top" wrapText="1"/>
    </xf>
    <xf numFmtId="4" fontId="3" fillId="5" borderId="0" xfId="2" applyNumberFormat="1" applyFont="1" applyFill="1" applyBorder="1" applyAlignment="1">
      <alignment horizontal="right" vertical="top" wrapText="1"/>
    </xf>
    <xf numFmtId="4" fontId="3" fillId="0" borderId="0" xfId="2" applyNumberFormat="1" applyFont="1" applyFill="1" applyBorder="1" applyAlignment="1">
      <alignment horizontal="right" vertical="top" wrapText="1"/>
    </xf>
    <xf numFmtId="4" fontId="3" fillId="5" borderId="0" xfId="2" applyNumberFormat="1" applyFont="1" applyFill="1" applyBorder="1" applyAlignment="1" applyProtection="1">
      <alignment horizontal="right" vertical="top" wrapText="1"/>
    </xf>
    <xf numFmtId="4" fontId="6" fillId="5" borderId="0" xfId="2" applyNumberFormat="1" applyFont="1" applyFill="1" applyBorder="1" applyAlignment="1">
      <alignment horizontal="right" vertical="top" wrapText="1"/>
    </xf>
    <xf numFmtId="4" fontId="6" fillId="5" borderId="0" xfId="2" applyNumberFormat="1" applyFont="1" applyFill="1" applyBorder="1" applyAlignment="1" applyProtection="1">
      <alignment horizontal="right" vertical="top" wrapText="1"/>
    </xf>
    <xf numFmtId="4" fontId="3" fillId="0" borderId="0" xfId="6" applyNumberFormat="1" applyFont="1" applyBorder="1" applyAlignment="1">
      <alignment horizontal="right" vertical="top" wrapText="1"/>
    </xf>
    <xf numFmtId="4" fontId="3" fillId="3" borderId="0" xfId="2" applyNumberFormat="1" applyFont="1" applyFill="1" applyBorder="1" applyAlignment="1">
      <alignment horizontal="right" vertical="top" wrapText="1"/>
    </xf>
    <xf numFmtId="4" fontId="3" fillId="4" borderId="0" xfId="2" applyNumberFormat="1" applyFont="1" applyFill="1" applyBorder="1" applyAlignment="1">
      <alignment horizontal="right" vertical="top" wrapText="1"/>
    </xf>
    <xf numFmtId="4" fontId="3" fillId="2" borderId="0" xfId="2" applyNumberFormat="1" applyFont="1" applyFill="1" applyBorder="1" applyAlignment="1">
      <alignment horizontal="right" vertical="top" wrapText="1"/>
    </xf>
    <xf numFmtId="0" fontId="3" fillId="0" borderId="0" xfId="3" applyFont="1" applyAlignment="1">
      <alignment horizontal="justify" vertical="top" wrapText="1"/>
    </xf>
    <xf numFmtId="0" fontId="3" fillId="0" borderId="0" xfId="8" quotePrefix="1" applyFont="1" applyAlignment="1">
      <alignment vertical="top" wrapText="1"/>
    </xf>
    <xf numFmtId="0" fontId="2" fillId="0" borderId="0" xfId="0" applyFont="1" applyAlignment="1">
      <alignment horizontal="center" vertical="top"/>
    </xf>
    <xf numFmtId="16" fontId="3" fillId="3" borderId="0" xfId="3" applyNumberFormat="1" applyFont="1" applyFill="1" applyAlignment="1">
      <alignment vertical="top"/>
    </xf>
    <xf numFmtId="49" fontId="3" fillId="4" borderId="0" xfId="3" applyNumberFormat="1" applyFont="1" applyFill="1" applyAlignment="1">
      <alignment horizontal="left" vertical="top"/>
    </xf>
    <xf numFmtId="0" fontId="3" fillId="5" borderId="0" xfId="0" applyFont="1" applyFill="1" applyAlignment="1">
      <alignment horizontal="left" vertical="top" wrapText="1"/>
    </xf>
    <xf numFmtId="0" fontId="3" fillId="0" borderId="0" xfId="0" applyFont="1" applyAlignment="1">
      <alignment vertical="top" wrapText="1"/>
    </xf>
    <xf numFmtId="0" fontId="3" fillId="0" borderId="0" xfId="0" quotePrefix="1" applyFont="1" applyAlignment="1">
      <alignment vertical="top" wrapText="1"/>
    </xf>
    <xf numFmtId="0" fontId="3" fillId="0" borderId="0" xfId="0" applyFont="1" applyAlignment="1">
      <alignment horizontal="center" vertical="top" wrapText="1"/>
    </xf>
    <xf numFmtId="0" fontId="3" fillId="0" borderId="0" xfId="0" quotePrefix="1" applyFont="1" applyAlignment="1">
      <alignment horizontal="left" vertical="top" wrapText="1"/>
    </xf>
    <xf numFmtId="0" fontId="3" fillId="0" borderId="0" xfId="0" quotePrefix="1" applyFont="1" applyAlignment="1">
      <alignment horizontal="center" vertical="top" wrapText="1"/>
    </xf>
    <xf numFmtId="4" fontId="3" fillId="0" borderId="0" xfId="0" applyNumberFormat="1" applyFont="1" applyAlignment="1">
      <alignment horizontal="right" vertical="top"/>
    </xf>
    <xf numFmtId="0" fontId="6" fillId="0" borderId="0" xfId="0" applyFont="1" applyAlignment="1">
      <alignment horizontal="right" vertical="center" wrapText="1"/>
    </xf>
    <xf numFmtId="49" fontId="3" fillId="0" borderId="0" xfId="0" applyNumberFormat="1" applyFont="1" applyAlignment="1">
      <alignment vertical="top" wrapText="1"/>
    </xf>
    <xf numFmtId="0" fontId="2" fillId="0" borderId="0" xfId="0" applyFont="1" applyAlignment="1">
      <alignment vertical="top" wrapText="1"/>
    </xf>
    <xf numFmtId="49" fontId="3" fillId="0" borderId="0" xfId="0" applyNumberFormat="1" applyFont="1" applyAlignment="1">
      <alignment horizontal="right" vertical="top"/>
    </xf>
    <xf numFmtId="49" fontId="2" fillId="0" borderId="0" xfId="0" applyNumberFormat="1" applyFont="1" applyAlignment="1">
      <alignment vertical="top"/>
    </xf>
    <xf numFmtId="0" fontId="2" fillId="0" borderId="0" xfId="0" applyFont="1" applyAlignment="1">
      <alignment horizontal="left" vertical="top" wrapText="1"/>
    </xf>
    <xf numFmtId="4" fontId="2" fillId="0" borderId="0" xfId="0" applyNumberFormat="1" applyFont="1" applyAlignment="1">
      <alignment horizontal="right" vertical="top"/>
    </xf>
    <xf numFmtId="4" fontId="2" fillId="0" borderId="0" xfId="0" applyNumberFormat="1" applyFont="1" applyAlignment="1">
      <alignment vertical="top"/>
    </xf>
    <xf numFmtId="0" fontId="3" fillId="0" borderId="0" xfId="3" applyFont="1" applyAlignment="1">
      <alignment horizontal="left" vertical="top" wrapText="1"/>
    </xf>
    <xf numFmtId="49" fontId="3" fillId="0" borderId="0" xfId="0" applyNumberFormat="1" applyFont="1" applyAlignment="1">
      <alignment horizontal="left" vertical="top" wrapText="1"/>
    </xf>
    <xf numFmtId="49" fontId="3" fillId="0" borderId="0" xfId="0" applyNumberFormat="1" applyFont="1" applyAlignment="1">
      <alignment horizontal="center" vertical="top" wrapText="1"/>
    </xf>
    <xf numFmtId="4" fontId="3" fillId="0" borderId="0" xfId="0" applyNumberFormat="1" applyFont="1" applyAlignment="1">
      <alignment horizontal="right" vertical="top" wrapText="1"/>
    </xf>
    <xf numFmtId="49" fontId="3" fillId="0" borderId="0" xfId="0" quotePrefix="1" applyNumberFormat="1" applyFont="1" applyAlignment="1">
      <alignment horizontal="left" vertical="top" wrapText="1"/>
    </xf>
    <xf numFmtId="0" fontId="3" fillId="5" borderId="0" xfId="0" applyFont="1" applyFill="1" applyAlignment="1">
      <alignment horizontal="right" vertical="top" wrapText="1"/>
    </xf>
    <xf numFmtId="0" fontId="3" fillId="3" borderId="0" xfId="0" applyFont="1" applyFill="1" applyAlignment="1">
      <alignment vertical="top"/>
    </xf>
    <xf numFmtId="49" fontId="3" fillId="3" borderId="0" xfId="4" applyNumberFormat="1" applyFont="1" applyFill="1" applyAlignment="1">
      <alignment horizontal="right" vertical="top"/>
    </xf>
    <xf numFmtId="4" fontId="6" fillId="3" borderId="0" xfId="4" applyNumberFormat="1" applyFont="1" applyFill="1" applyAlignment="1">
      <alignment horizontal="right" vertical="top"/>
    </xf>
    <xf numFmtId="0" fontId="6" fillId="4" borderId="0" xfId="0" applyFont="1" applyFill="1" applyAlignment="1">
      <alignment horizontal="left" vertical="top"/>
    </xf>
    <xf numFmtId="4" fontId="6" fillId="4" borderId="0" xfId="0" applyNumberFormat="1" applyFont="1" applyFill="1" applyAlignment="1">
      <alignment horizontal="right" vertical="top"/>
    </xf>
    <xf numFmtId="2" fontId="6" fillId="5" borderId="0" xfId="0" applyNumberFormat="1" applyFont="1" applyFill="1" applyAlignment="1">
      <alignment horizontal="right" vertical="top"/>
    </xf>
    <xf numFmtId="4" fontId="2" fillId="6" borderId="0" xfId="0" applyNumberFormat="1" applyFont="1" applyFill="1" applyAlignment="1">
      <alignment horizontal="right" vertical="top"/>
    </xf>
    <xf numFmtId="4" fontId="2" fillId="6" borderId="0" xfId="2" applyNumberFormat="1" applyFont="1" applyFill="1" applyBorder="1" applyAlignment="1">
      <alignment horizontal="right" vertical="top"/>
    </xf>
    <xf numFmtId="49" fontId="2" fillId="0" borderId="0" xfId="5" applyNumberFormat="1" applyFont="1" applyAlignment="1">
      <alignment vertical="top"/>
    </xf>
    <xf numFmtId="4" fontId="2" fillId="0" borderId="0" xfId="2" applyNumberFormat="1" applyFont="1" applyFill="1" applyBorder="1" applyAlignment="1">
      <alignment horizontal="right" vertical="top"/>
    </xf>
    <xf numFmtId="0" fontId="13" fillId="0" borderId="0" xfId="0" applyFont="1" applyAlignment="1">
      <alignment horizontal="justify" vertical="top" wrapText="1"/>
    </xf>
    <xf numFmtId="0" fontId="11" fillId="0" borderId="0" xfId="0" applyFont="1" applyAlignment="1">
      <alignment horizontal="left" vertical="top" wrapText="1"/>
    </xf>
    <xf numFmtId="0" fontId="13" fillId="0" borderId="0" xfId="0" quotePrefix="1" applyFont="1" applyAlignment="1">
      <alignment horizontal="justify" vertical="top" wrapText="1"/>
    </xf>
    <xf numFmtId="0" fontId="2" fillId="0" borderId="0" xfId="0" applyFont="1" applyAlignment="1">
      <alignment horizontal="justify" vertical="top" wrapText="1"/>
    </xf>
    <xf numFmtId="4" fontId="2" fillId="0" borderId="0" xfId="0" applyNumberFormat="1" applyFont="1" applyAlignment="1">
      <alignment horizontal="right"/>
    </xf>
    <xf numFmtId="49" fontId="3" fillId="0" borderId="0" xfId="0" applyNumberFormat="1" applyFont="1" applyAlignment="1">
      <alignment horizontal="right" vertical="center"/>
    </xf>
    <xf numFmtId="0" fontId="13" fillId="0" borderId="0" xfId="0" quotePrefix="1" applyFont="1" applyAlignment="1">
      <alignment horizontal="justify" vertical="center" wrapText="1"/>
    </xf>
    <xf numFmtId="0" fontId="3" fillId="0" borderId="0" xfId="0" applyFont="1" applyAlignment="1">
      <alignment horizontal="left" vertical="top"/>
    </xf>
    <xf numFmtId="0" fontId="2" fillId="0" borderId="0" xfId="0" applyFont="1" applyAlignment="1">
      <alignment vertical="center"/>
    </xf>
    <xf numFmtId="0" fontId="2" fillId="0" borderId="0" xfId="0" quotePrefix="1" applyFont="1" applyAlignment="1">
      <alignment horizontal="left" vertical="top" wrapText="1"/>
    </xf>
    <xf numFmtId="0" fontId="6" fillId="0" borderId="0" xfId="0" applyFont="1" applyAlignment="1">
      <alignment horizontal="left" vertical="top"/>
    </xf>
    <xf numFmtId="49" fontId="2" fillId="0" borderId="0" xfId="0" quotePrefix="1" applyNumberFormat="1" applyFont="1" applyAlignment="1">
      <alignment horizontal="left" vertical="top" wrapText="1"/>
    </xf>
    <xf numFmtId="168" fontId="3" fillId="0" borderId="0" xfId="0" applyNumberFormat="1" applyFont="1" applyAlignment="1">
      <alignment horizontal="left" vertical="top" wrapText="1"/>
    </xf>
    <xf numFmtId="169" fontId="3" fillId="0" borderId="0" xfId="0" applyNumberFormat="1" applyFont="1" applyAlignment="1">
      <alignment horizontal="left" vertical="top" wrapText="1"/>
    </xf>
    <xf numFmtId="4" fontId="3" fillId="0" borderId="0" xfId="2" applyNumberFormat="1" applyFont="1" applyFill="1" applyBorder="1" applyAlignment="1" applyProtection="1">
      <alignment horizontal="right" vertical="top" wrapText="1"/>
      <protection locked="0"/>
    </xf>
    <xf numFmtId="168" fontId="3" fillId="0" borderId="0" xfId="0" quotePrefix="1" applyNumberFormat="1" applyFont="1" applyAlignment="1">
      <alignment horizontal="left" vertical="top" wrapText="1"/>
    </xf>
    <xf numFmtId="168" fontId="3" fillId="0" borderId="0" xfId="0" applyNumberFormat="1" applyFont="1" applyAlignment="1">
      <alignment vertical="top" wrapText="1"/>
    </xf>
    <xf numFmtId="168" fontId="3" fillId="0" borderId="0" xfId="0" applyNumberFormat="1" applyFont="1" applyAlignment="1">
      <alignment vertical="justify"/>
    </xf>
    <xf numFmtId="168" fontId="3" fillId="0" borderId="0" xfId="0" quotePrefix="1" applyNumberFormat="1" applyFont="1" applyAlignment="1">
      <alignment vertical="top" wrapText="1"/>
    </xf>
    <xf numFmtId="168" fontId="2" fillId="0" borderId="0" xfId="0" applyNumberFormat="1" applyFont="1" applyAlignment="1">
      <alignment horizontal="left" vertical="top" wrapText="1"/>
    </xf>
    <xf numFmtId="4" fontId="2" fillId="0" borderId="0" xfId="0" applyNumberFormat="1" applyFont="1" applyAlignment="1">
      <alignment horizontal="center" vertical="top"/>
    </xf>
    <xf numFmtId="0" fontId="3" fillId="0" borderId="0" xfId="25" applyFont="1" applyAlignment="1">
      <alignment vertical="top" wrapText="1"/>
    </xf>
    <xf numFmtId="0" fontId="6" fillId="0" borderId="0" xfId="0" applyFont="1" applyAlignment="1">
      <alignment vertical="top" wrapText="1"/>
    </xf>
    <xf numFmtId="4" fontId="2" fillId="0" borderId="0" xfId="2" applyNumberFormat="1" applyFont="1" applyBorder="1" applyAlignment="1">
      <alignment horizontal="right" vertical="top"/>
    </xf>
    <xf numFmtId="49" fontId="3" fillId="0" borderId="0" xfId="0" quotePrefix="1" applyNumberFormat="1" applyFont="1" applyAlignment="1">
      <alignment vertical="top" wrapText="1"/>
    </xf>
    <xf numFmtId="0" fontId="3" fillId="0" borderId="0" xfId="0" quotePrefix="1" applyFont="1"/>
    <xf numFmtId="0" fontId="3" fillId="0" borderId="0" xfId="0" quotePrefix="1" applyFont="1" applyAlignment="1">
      <alignment vertical="top"/>
    </xf>
    <xf numFmtId="168" fontId="2" fillId="0" borderId="0" xfId="0" quotePrefix="1" applyNumberFormat="1" applyFont="1" applyAlignment="1">
      <alignment horizontal="left" vertical="top" wrapText="1"/>
    </xf>
    <xf numFmtId="168" fontId="3" fillId="0" borderId="0" xfId="0" quotePrefix="1" applyNumberFormat="1" applyFont="1" applyAlignment="1">
      <alignment horizontal="left"/>
    </xf>
    <xf numFmtId="0" fontId="3" fillId="0" borderId="0" xfId="0" quotePrefix="1" applyFont="1" applyAlignment="1">
      <alignment horizontal="left"/>
    </xf>
    <xf numFmtId="49" fontId="3" fillId="0" borderId="0" xfId="0" quotePrefix="1" applyNumberFormat="1" applyFont="1" applyAlignment="1">
      <alignment horizontal="left"/>
    </xf>
    <xf numFmtId="0" fontId="3" fillId="0" borderId="0" xfId="0" applyFont="1"/>
    <xf numFmtId="0" fontId="15" fillId="0" borderId="0" xfId="0" quotePrefix="1" applyFont="1"/>
    <xf numFmtId="169" fontId="2"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2" fillId="3" borderId="0" xfId="3" applyNumberFormat="1" applyFont="1" applyFill="1" applyAlignment="1">
      <alignment vertical="top"/>
    </xf>
    <xf numFmtId="0" fontId="2" fillId="8" borderId="0" xfId="0" applyFont="1" applyFill="1" applyAlignment="1">
      <alignment vertical="top"/>
    </xf>
    <xf numFmtId="49" fontId="2" fillId="5" borderId="0" xfId="5" applyNumberFormat="1" applyFont="1" applyFill="1" applyAlignment="1">
      <alignment vertical="top"/>
    </xf>
    <xf numFmtId="0" fontId="11" fillId="5" borderId="0" xfId="0" applyFont="1" applyFill="1" applyAlignment="1">
      <alignment horizontal="left" vertical="top" wrapText="1"/>
    </xf>
    <xf numFmtId="0" fontId="2" fillId="5" borderId="0" xfId="0" applyFont="1" applyFill="1" applyAlignment="1">
      <alignment horizontal="left" vertical="top" wrapText="1"/>
    </xf>
    <xf numFmtId="49" fontId="2" fillId="3" borderId="0" xfId="3" applyNumberFormat="1" applyFont="1" applyFill="1" applyAlignment="1">
      <alignment horizontal="right" vertical="top"/>
    </xf>
    <xf numFmtId="0" fontId="2" fillId="3" borderId="0" xfId="4" applyFont="1" applyFill="1" applyAlignment="1">
      <alignment horizontal="left" vertical="top" wrapText="1"/>
    </xf>
    <xf numFmtId="49" fontId="2" fillId="4" borderId="0" xfId="3" applyNumberFormat="1" applyFont="1" applyFill="1" applyAlignment="1">
      <alignment vertical="top"/>
    </xf>
    <xf numFmtId="49" fontId="2" fillId="4" borderId="0" xfId="3" applyNumberFormat="1" applyFont="1" applyFill="1" applyAlignment="1">
      <alignment horizontal="right" vertical="top"/>
    </xf>
    <xf numFmtId="0" fontId="2" fillId="4" borderId="0" xfId="3" applyFont="1" applyFill="1" applyAlignment="1">
      <alignment horizontal="left" vertical="top" wrapText="1"/>
    </xf>
    <xf numFmtId="49" fontId="2" fillId="4" borderId="0" xfId="5" applyNumberFormat="1" applyFont="1" applyFill="1" applyAlignment="1">
      <alignment vertical="top"/>
    </xf>
    <xf numFmtId="0" fontId="11" fillId="3" borderId="0" xfId="4" applyFont="1" applyFill="1" applyAlignment="1">
      <alignment horizontal="left" vertical="top" wrapText="1"/>
    </xf>
    <xf numFmtId="2" fontId="0" fillId="0" borderId="0" xfId="0" applyNumberFormat="1"/>
    <xf numFmtId="49" fontId="0" fillId="0" borderId="0" xfId="0" applyNumberFormat="1"/>
    <xf numFmtId="170" fontId="0" fillId="0" borderId="0" xfId="0" applyNumberFormat="1"/>
    <xf numFmtId="0" fontId="38" fillId="0" borderId="0" xfId="28"/>
    <xf numFmtId="0" fontId="39" fillId="0" borderId="0" xfId="0" applyFont="1"/>
    <xf numFmtId="0" fontId="38" fillId="0" borderId="0" xfId="28" applyFill="1"/>
    <xf numFmtId="44" fontId="0" fillId="0" borderId="0" xfId="0" applyNumberFormat="1"/>
    <xf numFmtId="0" fontId="13" fillId="0" borderId="0" xfId="0" applyFont="1" applyAlignment="1">
      <alignment vertical="center" wrapText="1"/>
    </xf>
    <xf numFmtId="0" fontId="13" fillId="0" borderId="8" xfId="0" applyFont="1" applyBorder="1" applyAlignment="1">
      <alignment vertical="center" wrapText="1"/>
    </xf>
    <xf numFmtId="168" fontId="2" fillId="0" borderId="0" xfId="0" applyNumberFormat="1" applyFont="1" applyAlignment="1">
      <alignment vertical="top" wrapText="1"/>
    </xf>
    <xf numFmtId="0" fontId="13" fillId="0" borderId="0" xfId="0" applyFont="1" applyAlignment="1">
      <alignment vertical="top" wrapText="1"/>
    </xf>
    <xf numFmtId="49" fontId="2" fillId="6" borderId="0" xfId="0" applyNumberFormat="1" applyFont="1" applyFill="1" applyAlignment="1">
      <alignment horizontal="right" vertical="top"/>
    </xf>
    <xf numFmtId="0" fontId="11" fillId="6" borderId="0" xfId="0" applyFont="1" applyFill="1" applyAlignment="1">
      <alignment horizontal="left" vertical="top" wrapText="1"/>
    </xf>
    <xf numFmtId="0" fontId="2" fillId="6" borderId="0" xfId="0" applyFont="1" applyFill="1" applyAlignment="1">
      <alignment horizontal="left" vertical="top" wrapText="1"/>
    </xf>
    <xf numFmtId="0" fontId="2" fillId="0" borderId="0" xfId="0" applyFont="1" applyAlignment="1"/>
    <xf numFmtId="4" fontId="2" fillId="0" borderId="0" xfId="0" applyNumberFormat="1" applyFont="1" applyAlignment="1"/>
    <xf numFmtId="49" fontId="2" fillId="15" borderId="0" xfId="3" applyNumberFormat="1" applyFont="1" applyFill="1" applyAlignment="1">
      <alignment vertical="top"/>
    </xf>
    <xf numFmtId="49" fontId="3" fillId="15" borderId="0" xfId="3" applyNumberFormat="1" applyFont="1" applyFill="1" applyAlignment="1">
      <alignment horizontal="right" vertical="top"/>
    </xf>
    <xf numFmtId="0" fontId="50" fillId="15" borderId="0" xfId="4" applyFont="1" applyFill="1" applyAlignment="1">
      <alignment horizontal="left" vertical="top" wrapText="1"/>
    </xf>
    <xf numFmtId="0" fontId="7" fillId="15" borderId="0" xfId="4" applyFont="1" applyFill="1" applyAlignment="1">
      <alignment horizontal="left" vertical="top" wrapText="1"/>
    </xf>
    <xf numFmtId="4" fontId="7" fillId="15" borderId="0" xfId="4" applyNumberFormat="1" applyFont="1" applyFill="1" applyAlignment="1">
      <alignment horizontal="right" vertical="top"/>
    </xf>
    <xf numFmtId="4" fontId="7" fillId="15" borderId="0" xfId="2" applyNumberFormat="1" applyFont="1" applyFill="1" applyBorder="1" applyAlignment="1">
      <alignment horizontal="right" vertical="top"/>
    </xf>
    <xf numFmtId="0" fontId="2" fillId="15" borderId="0" xfId="4" applyFont="1" applyFill="1" applyAlignment="1">
      <alignment horizontal="left" vertical="top" wrapText="1"/>
    </xf>
    <xf numFmtId="0" fontId="3" fillId="16" borderId="0" xfId="5" applyFont="1" applyFill="1" applyAlignment="1">
      <alignment vertical="top"/>
    </xf>
    <xf numFmtId="49" fontId="3" fillId="16" borderId="0" xfId="0" applyNumberFormat="1" applyFont="1" applyFill="1" applyAlignment="1">
      <alignment horizontal="right" vertical="top"/>
    </xf>
    <xf numFmtId="0" fontId="6" fillId="16" borderId="0" xfId="0" applyFont="1" applyFill="1" applyAlignment="1">
      <alignment horizontal="left" vertical="top" wrapText="1"/>
    </xf>
    <xf numFmtId="0" fontId="6" fillId="16" borderId="0" xfId="0" applyFont="1" applyFill="1" applyAlignment="1">
      <alignment horizontal="left" vertical="top"/>
    </xf>
    <xf numFmtId="4" fontId="6" fillId="16" borderId="0" xfId="0" applyNumberFormat="1" applyFont="1" applyFill="1" applyAlignment="1">
      <alignment horizontal="right" vertical="top"/>
    </xf>
    <xf numFmtId="4" fontId="6" fillId="16" borderId="0" xfId="2" applyNumberFormat="1" applyFont="1" applyFill="1" applyBorder="1" applyAlignment="1" applyProtection="1">
      <alignment horizontal="right" vertical="top" wrapText="1"/>
    </xf>
    <xf numFmtId="4" fontId="6" fillId="16" borderId="0" xfId="2" applyNumberFormat="1" applyFont="1" applyFill="1" applyBorder="1" applyAlignment="1">
      <alignment horizontal="right" vertical="top" wrapText="1"/>
    </xf>
    <xf numFmtId="49" fontId="3" fillId="16" borderId="0" xfId="3" applyNumberFormat="1" applyFont="1" applyFill="1" applyAlignment="1">
      <alignment horizontal="right" vertical="top"/>
    </xf>
    <xf numFmtId="0" fontId="3" fillId="16" borderId="0" xfId="3" applyFont="1" applyFill="1" applyAlignment="1">
      <alignment horizontal="left" vertical="top" wrapText="1"/>
    </xf>
    <xf numFmtId="0" fontId="3" fillId="16" borderId="0" xfId="3" applyFont="1" applyFill="1" applyAlignment="1">
      <alignment horizontal="left" vertical="top"/>
    </xf>
    <xf numFmtId="4" fontId="3" fillId="16" borderId="0" xfId="3" applyNumberFormat="1" applyFont="1" applyFill="1" applyAlignment="1">
      <alignment horizontal="right" vertical="top"/>
    </xf>
    <xf numFmtId="4" fontId="3" fillId="16" borderId="0" xfId="2" applyNumberFormat="1" applyFont="1" applyFill="1" applyBorder="1" applyAlignment="1">
      <alignment horizontal="right" vertical="top" wrapText="1"/>
    </xf>
    <xf numFmtId="0" fontId="3" fillId="16" borderId="0" xfId="0" applyFont="1" applyFill="1" applyAlignment="1">
      <alignment horizontal="left" vertical="top" wrapText="1"/>
    </xf>
    <xf numFmtId="4" fontId="2" fillId="16" borderId="0" xfId="2" applyNumberFormat="1" applyFont="1" applyFill="1" applyBorder="1" applyAlignment="1">
      <alignment horizontal="right" vertical="top"/>
    </xf>
    <xf numFmtId="0" fontId="2" fillId="16" borderId="0" xfId="0" applyFont="1" applyFill="1" applyAlignment="1">
      <alignment horizontal="left" vertical="top" wrapText="1"/>
    </xf>
    <xf numFmtId="49" fontId="6" fillId="16" borderId="0" xfId="0" applyNumberFormat="1" applyFont="1" applyFill="1" applyAlignment="1">
      <alignment horizontal="right" vertical="top"/>
    </xf>
    <xf numFmtId="4" fontId="2" fillId="16" borderId="0" xfId="0" applyNumberFormat="1" applyFont="1" applyFill="1" applyAlignment="1">
      <alignment horizontal="right" vertical="top"/>
    </xf>
    <xf numFmtId="4" fontId="13" fillId="0" borderId="0" xfId="0" applyNumberFormat="1" applyFont="1" applyAlignment="1">
      <alignment vertical="top"/>
    </xf>
    <xf numFmtId="0" fontId="13" fillId="0" borderId="0" xfId="0" applyFont="1" applyAlignment="1">
      <alignment horizontal="center" vertical="top"/>
    </xf>
    <xf numFmtId="4" fontId="49" fillId="0" borderId="0" xfId="0" applyNumberFormat="1" applyFont="1" applyAlignment="1">
      <alignment vertical="top"/>
    </xf>
    <xf numFmtId="4" fontId="3" fillId="0" borderId="0" xfId="0" applyNumberFormat="1" applyFont="1" applyAlignment="1">
      <alignment vertical="top" wrapText="1"/>
    </xf>
    <xf numFmtId="49" fontId="2" fillId="0" borderId="9" xfId="0" applyNumberFormat="1" applyFont="1" applyFill="1" applyBorder="1" applyAlignment="1">
      <alignment horizontal="right" vertical="top"/>
    </xf>
    <xf numFmtId="49" fontId="2" fillId="0" borderId="0" xfId="0" applyNumberFormat="1" applyFont="1" applyFill="1" applyBorder="1" applyAlignment="1">
      <alignment horizontal="right" vertical="top"/>
    </xf>
    <xf numFmtId="44" fontId="2" fillId="0" borderId="10" xfId="1" applyFont="1" applyFill="1" applyBorder="1" applyAlignment="1">
      <alignment horizontal="right" vertical="top"/>
    </xf>
    <xf numFmtId="0" fontId="6" fillId="7" borderId="11" xfId="4" applyNumberFormat="1" applyFont="1" applyFill="1" applyBorder="1" applyAlignment="1">
      <alignment horizontal="center" vertical="top" wrapText="1"/>
    </xf>
    <xf numFmtId="0" fontId="6" fillId="7" borderId="12" xfId="4" applyNumberFormat="1" applyFont="1" applyFill="1" applyBorder="1" applyAlignment="1">
      <alignment horizontal="center" vertical="top" wrapText="1"/>
    </xf>
    <xf numFmtId="0" fontId="6" fillId="7" borderId="13" xfId="4" applyNumberFormat="1" applyFont="1" applyFill="1" applyBorder="1" applyAlignment="1">
      <alignment horizontal="center" vertical="top" wrapText="1"/>
    </xf>
    <xf numFmtId="49" fontId="11" fillId="3" borderId="14" xfId="0" applyNumberFormat="1" applyFont="1" applyFill="1" applyBorder="1" applyAlignment="1">
      <alignment horizontal="right" vertical="top"/>
    </xf>
    <xf numFmtId="49" fontId="11" fillId="3" borderId="4" xfId="0" applyNumberFormat="1" applyFont="1" applyFill="1" applyBorder="1" applyAlignment="1">
      <alignment horizontal="right" vertical="top"/>
    </xf>
    <xf numFmtId="49" fontId="2" fillId="3" borderId="4" xfId="0" applyNumberFormat="1" applyFont="1" applyFill="1" applyBorder="1" applyAlignment="1">
      <alignment horizontal="right" vertical="top"/>
    </xf>
    <xf numFmtId="49" fontId="2" fillId="4" borderId="14" xfId="0" applyNumberFormat="1" applyFont="1" applyFill="1" applyBorder="1" applyAlignment="1">
      <alignment horizontal="right" vertical="top"/>
    </xf>
    <xf numFmtId="49" fontId="2" fillId="4" borderId="4" xfId="0" applyNumberFormat="1" applyFont="1" applyFill="1" applyBorder="1" applyAlignment="1">
      <alignment horizontal="right" vertical="top"/>
    </xf>
    <xf numFmtId="44" fontId="2" fillId="4" borderId="15" xfId="1" applyFont="1" applyFill="1" applyBorder="1" applyAlignment="1">
      <alignment horizontal="right" vertical="top"/>
    </xf>
    <xf numFmtId="44" fontId="2" fillId="3" borderId="15" xfId="1" applyFont="1" applyFill="1" applyBorder="1" applyAlignment="1">
      <alignment horizontal="right" vertical="top"/>
    </xf>
    <xf numFmtId="44" fontId="11" fillId="3" borderId="15" xfId="1" applyFont="1" applyFill="1" applyBorder="1" applyAlignment="1">
      <alignment horizontal="right" vertical="top"/>
    </xf>
    <xf numFmtId="49" fontId="2" fillId="4" borderId="16" xfId="0" applyNumberFormat="1" applyFont="1" applyFill="1" applyBorder="1" applyAlignment="1">
      <alignment horizontal="right" vertical="top"/>
    </xf>
    <xf numFmtId="49" fontId="2" fillId="4" borderId="17" xfId="0" applyNumberFormat="1" applyFont="1" applyFill="1" applyBorder="1" applyAlignment="1">
      <alignment horizontal="right" vertical="top"/>
    </xf>
    <xf numFmtId="44" fontId="2" fillId="4" borderId="18" xfId="1" applyFont="1" applyFill="1" applyBorder="1" applyAlignment="1">
      <alignment horizontal="right" vertical="top"/>
    </xf>
    <xf numFmtId="49" fontId="2" fillId="3" borderId="11" xfId="0" applyNumberFormat="1" applyFont="1" applyFill="1" applyBorder="1" applyAlignment="1">
      <alignment horizontal="right" vertical="top"/>
    </xf>
    <xf numFmtId="49" fontId="11" fillId="3" borderId="12" xfId="0" applyNumberFormat="1" applyFont="1" applyFill="1" applyBorder="1" applyAlignment="1">
      <alignment horizontal="right" vertical="top"/>
    </xf>
    <xf numFmtId="44" fontId="11" fillId="3" borderId="13" xfId="1" applyFont="1" applyFill="1" applyBorder="1" applyAlignment="1">
      <alignment horizontal="right" vertical="top"/>
    </xf>
    <xf numFmtId="49" fontId="11" fillId="4" borderId="4" xfId="0" applyNumberFormat="1" applyFont="1" applyFill="1" applyBorder="1" applyAlignment="1">
      <alignment horizontal="right" vertical="top"/>
    </xf>
    <xf numFmtId="9" fontId="11" fillId="4" borderId="4" xfId="27" applyFont="1" applyFill="1" applyBorder="1" applyAlignment="1">
      <alignment horizontal="right" vertical="top"/>
    </xf>
    <xf numFmtId="44" fontId="11" fillId="4" borderId="15" xfId="1" applyFont="1" applyFill="1" applyBorder="1" applyAlignment="1">
      <alignment horizontal="right" vertical="top"/>
    </xf>
    <xf numFmtId="49" fontId="2" fillId="3" borderId="14" xfId="0" applyNumberFormat="1" applyFont="1" applyFill="1" applyBorder="1" applyAlignment="1">
      <alignment horizontal="right" vertical="top"/>
    </xf>
    <xf numFmtId="49" fontId="2" fillId="3" borderId="16" xfId="0" applyNumberFormat="1" applyFont="1" applyFill="1" applyBorder="1" applyAlignment="1">
      <alignment horizontal="right" vertical="top"/>
    </xf>
    <xf numFmtId="49" fontId="11" fillId="3" borderId="17" xfId="0" applyNumberFormat="1" applyFont="1" applyFill="1" applyBorder="1" applyAlignment="1">
      <alignment horizontal="right" vertical="top"/>
    </xf>
    <xf numFmtId="44" fontId="11" fillId="3" borderId="18" xfId="1" applyFont="1" applyFill="1" applyBorder="1" applyAlignment="1">
      <alignment horizontal="right" vertical="top"/>
    </xf>
    <xf numFmtId="4" fontId="3" fillId="0" borderId="2" xfId="2" applyNumberFormat="1" applyFont="1" applyBorder="1" applyAlignment="1" applyProtection="1">
      <alignment horizontal="right" vertical="top" wrapText="1"/>
      <protection locked="0"/>
    </xf>
    <xf numFmtId="4" fontId="2" fillId="0" borderId="0" xfId="0" applyNumberFormat="1" applyFont="1" applyAlignment="1" applyProtection="1">
      <alignment horizontal="right" vertical="top"/>
    </xf>
    <xf numFmtId="49" fontId="4" fillId="2" borderId="0" xfId="0" applyNumberFormat="1" applyFont="1" applyFill="1" applyAlignment="1" applyProtection="1">
      <alignment horizontal="right" vertical="top" wrapText="1"/>
    </xf>
    <xf numFmtId="4" fontId="4" fillId="2" borderId="0" xfId="0" applyNumberFormat="1" applyFont="1" applyFill="1" applyAlignment="1" applyProtection="1">
      <alignment horizontal="right" vertical="top" wrapText="1"/>
    </xf>
    <xf numFmtId="4" fontId="3" fillId="2" borderId="0" xfId="2" applyNumberFormat="1" applyFont="1" applyFill="1" applyBorder="1" applyAlignment="1" applyProtection="1">
      <alignment horizontal="right" vertical="top" wrapText="1"/>
    </xf>
    <xf numFmtId="4" fontId="6" fillId="3" borderId="0" xfId="4" applyNumberFormat="1" applyFont="1" applyFill="1" applyAlignment="1" applyProtection="1">
      <alignment horizontal="right" vertical="top" wrapText="1"/>
    </xf>
    <xf numFmtId="4" fontId="3" fillId="3" borderId="0" xfId="2" applyNumberFormat="1" applyFont="1" applyFill="1" applyBorder="1" applyAlignment="1" applyProtection="1">
      <alignment horizontal="right" vertical="top" wrapText="1"/>
    </xf>
    <xf numFmtId="4" fontId="3" fillId="4" borderId="0" xfId="3" applyNumberFormat="1" applyFont="1" applyFill="1" applyAlignment="1" applyProtection="1">
      <alignment horizontal="right" vertical="top"/>
    </xf>
    <xf numFmtId="4" fontId="3" fillId="4" borderId="0" xfId="2" applyNumberFormat="1" applyFont="1" applyFill="1" applyBorder="1" applyAlignment="1" applyProtection="1">
      <alignment horizontal="right" vertical="top" wrapText="1"/>
    </xf>
    <xf numFmtId="4" fontId="6" fillId="5" borderId="0" xfId="0" applyNumberFormat="1" applyFont="1" applyFill="1" applyAlignment="1" applyProtection="1">
      <alignment horizontal="right" vertical="top"/>
    </xf>
    <xf numFmtId="4" fontId="3" fillId="0" borderId="0" xfId="2" applyNumberFormat="1" applyFont="1" applyBorder="1" applyAlignment="1" applyProtection="1">
      <alignment horizontal="right" vertical="top" wrapText="1"/>
    </xf>
    <xf numFmtId="4" fontId="3" fillId="0" borderId="0" xfId="2" applyNumberFormat="1" applyFont="1" applyFill="1" applyBorder="1" applyAlignment="1" applyProtection="1">
      <alignment horizontal="right" vertical="top" wrapText="1"/>
    </xf>
    <xf numFmtId="4" fontId="3" fillId="4" borderId="0" xfId="0" applyNumberFormat="1" applyFont="1" applyFill="1" applyAlignment="1" applyProtection="1">
      <alignment horizontal="right" vertical="top"/>
    </xf>
    <xf numFmtId="4" fontId="6" fillId="4" borderId="0" xfId="0" applyNumberFormat="1" applyFont="1" applyFill="1" applyAlignment="1" applyProtection="1">
      <alignment horizontal="right" vertical="top" wrapText="1"/>
    </xf>
    <xf numFmtId="4" fontId="35" fillId="4" borderId="0" xfId="0" applyNumberFormat="1" applyFont="1" applyFill="1" applyAlignment="1" applyProtection="1">
      <alignment horizontal="right" vertical="top"/>
    </xf>
    <xf numFmtId="4" fontId="6" fillId="5" borderId="0" xfId="0" applyNumberFormat="1" applyFont="1" applyFill="1" applyAlignment="1" applyProtection="1">
      <alignment horizontal="right" vertical="top" wrapText="1"/>
    </xf>
    <xf numFmtId="4" fontId="35" fillId="0" borderId="0" xfId="2" applyNumberFormat="1" applyFont="1" applyBorder="1" applyAlignment="1" applyProtection="1">
      <alignment horizontal="right" vertical="top"/>
    </xf>
    <xf numFmtId="0" fontId="11" fillId="0" borderId="0" xfId="0" applyFont="1" applyAlignment="1" applyProtection="1">
      <alignment horizontal="center" vertical="top" wrapText="1"/>
    </xf>
    <xf numFmtId="49" fontId="2" fillId="0" borderId="0" xfId="0" applyNumberFormat="1" applyFont="1" applyAlignment="1" applyProtection="1">
      <alignment horizontal="center" vertical="top"/>
    </xf>
    <xf numFmtId="0" fontId="6" fillId="0" borderId="0" xfId="4" applyFont="1" applyAlignment="1" applyProtection="1">
      <alignment horizontal="center" vertical="top" wrapText="1"/>
    </xf>
    <xf numFmtId="4" fontId="11" fillId="0" borderId="0" xfId="0" applyNumberFormat="1" applyFont="1" applyAlignment="1" applyProtection="1">
      <alignment horizontal="center" vertical="top" wrapText="1"/>
    </xf>
    <xf numFmtId="0" fontId="2" fillId="0" borderId="0" xfId="0" applyFont="1" applyAlignment="1" applyProtection="1">
      <alignment horizontal="center" vertical="top"/>
    </xf>
    <xf numFmtId="0" fontId="3" fillId="0" borderId="0" xfId="5" applyFont="1" applyAlignment="1" applyProtection="1">
      <alignment vertical="top"/>
    </xf>
    <xf numFmtId="49" fontId="13" fillId="0" borderId="0" xfId="0" applyNumberFormat="1" applyFont="1" applyAlignment="1" applyProtection="1">
      <alignment horizontal="right" vertical="top"/>
    </xf>
    <xf numFmtId="0" fontId="51" fillId="0" borderId="0" xfId="0" applyFont="1" applyAlignment="1" applyProtection="1">
      <alignment horizontal="left" vertical="top" wrapText="1"/>
    </xf>
    <xf numFmtId="0" fontId="3" fillId="0" borderId="0" xfId="0" applyFont="1" applyAlignment="1" applyProtection="1">
      <alignment horizontal="justify" vertical="top" wrapText="1"/>
    </xf>
    <xf numFmtId="0" fontId="41"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Alignment="1" applyProtection="1">
      <alignment horizontal="left" vertical="top" wrapText="1"/>
    </xf>
    <xf numFmtId="0" fontId="41" fillId="0" borderId="0" xfId="0" applyFont="1" applyAlignment="1" applyProtection="1">
      <alignment vertical="top" wrapText="1"/>
    </xf>
    <xf numFmtId="0" fontId="42" fillId="0" borderId="0" xfId="0" applyFont="1" applyAlignment="1" applyProtection="1">
      <alignment horizontal="left" vertical="top" wrapText="1"/>
    </xf>
    <xf numFmtId="0" fontId="43" fillId="0" borderId="0" xfId="0" applyFont="1" applyAlignment="1" applyProtection="1">
      <alignment vertical="top"/>
    </xf>
    <xf numFmtId="0" fontId="42" fillId="0" borderId="0" xfId="0" applyFont="1" applyAlignment="1" applyProtection="1">
      <alignment vertical="top" wrapText="1"/>
    </xf>
    <xf numFmtId="0" fontId="42" fillId="0" borderId="0" xfId="0" applyFont="1" applyAlignment="1" applyProtection="1">
      <alignment horizontal="center" vertical="top"/>
    </xf>
    <xf numFmtId="0" fontId="41" fillId="0" borderId="0" xfId="0" applyFont="1" applyAlignment="1" applyProtection="1">
      <alignment horizontal="left" vertical="top" wrapText="1"/>
    </xf>
    <xf numFmtId="49" fontId="2" fillId="0" borderId="0" xfId="0" applyNumberFormat="1" applyFont="1" applyAlignment="1" applyProtection="1">
      <alignment horizontal="right" vertical="top"/>
    </xf>
    <xf numFmtId="0" fontId="41" fillId="0" borderId="0" xfId="0" applyFont="1" applyAlignment="1" applyProtection="1">
      <alignment horizontal="center" vertical="top" wrapText="1"/>
    </xf>
    <xf numFmtId="0" fontId="41" fillId="0" borderId="0" xfId="0" quotePrefix="1" applyFont="1" applyAlignment="1" applyProtection="1">
      <alignment vertical="top" wrapText="1"/>
    </xf>
    <xf numFmtId="0" fontId="43" fillId="0" borderId="0" xfId="0" applyFont="1" applyAlignment="1" applyProtection="1">
      <alignment horizontal="center" vertical="top"/>
    </xf>
    <xf numFmtId="0" fontId="5" fillId="0" borderId="0" xfId="0" applyFont="1" applyAlignment="1" applyProtection="1">
      <alignment horizontal="center" vertical="top"/>
    </xf>
    <xf numFmtId="0" fontId="43" fillId="0" borderId="0" xfId="0" applyFont="1" applyAlignment="1" applyProtection="1">
      <alignment vertical="top" wrapText="1"/>
    </xf>
    <xf numFmtId="49" fontId="43" fillId="0" borderId="0" xfId="31" applyNumberFormat="1" applyFont="1" applyAlignment="1" applyProtection="1">
      <alignment horizontal="left" vertical="top" wrapText="1"/>
    </xf>
    <xf numFmtId="49" fontId="42" fillId="0" borderId="0" xfId="31" applyNumberFormat="1" applyFont="1" applyAlignment="1" applyProtection="1">
      <alignment horizontal="left" vertical="top" wrapText="1"/>
    </xf>
    <xf numFmtId="0" fontId="43" fillId="0" borderId="0" xfId="32" applyFont="1" applyAlignment="1" applyProtection="1">
      <alignment horizontal="center" vertical="top"/>
    </xf>
    <xf numFmtId="0" fontId="43" fillId="0" borderId="0" xfId="0" applyFont="1" applyAlignment="1" applyProtection="1">
      <alignment horizontal="center" vertical="top" wrapText="1"/>
    </xf>
    <xf numFmtId="0" fontId="41" fillId="0" borderId="0" xfId="33" applyFont="1" applyAlignment="1" applyProtection="1">
      <alignment horizontal="center" vertical="top" wrapText="1"/>
    </xf>
    <xf numFmtId="0" fontId="45" fillId="0" borderId="0" xfId="0" applyFont="1" applyAlignment="1" applyProtection="1">
      <alignment horizontal="center" vertical="top" wrapText="1"/>
    </xf>
    <xf numFmtId="0" fontId="43" fillId="0" borderId="0" xfId="0" applyFont="1" applyAlignment="1" applyProtection="1">
      <alignment horizontal="left" vertical="top"/>
    </xf>
    <xf numFmtId="49" fontId="5" fillId="0" borderId="0" xfId="34" applyNumberFormat="1" applyFont="1" applyFill="1" applyBorder="1" applyAlignment="1" applyProtection="1">
      <alignment horizontal="left" vertical="top" wrapText="1" readingOrder="1"/>
    </xf>
    <xf numFmtId="0" fontId="43" fillId="0" borderId="0" xfId="32" applyFont="1" applyAlignment="1" applyProtection="1">
      <alignment vertical="top"/>
    </xf>
    <xf numFmtId="0" fontId="5" fillId="0" borderId="0" xfId="34" applyNumberFormat="1" applyFont="1" applyFill="1" applyBorder="1" applyAlignment="1" applyProtection="1">
      <alignment horizontal="center" vertical="top" wrapText="1"/>
    </xf>
    <xf numFmtId="3" fontId="5" fillId="0" borderId="0" xfId="34" applyNumberFormat="1" applyFont="1" applyFill="1" applyBorder="1" applyAlignment="1" applyProtection="1">
      <alignment horizontal="center" vertical="top" wrapText="1"/>
    </xf>
    <xf numFmtId="49" fontId="5" fillId="0" borderId="0" xfId="35" quotePrefix="1" applyNumberFormat="1" applyAlignment="1" applyProtection="1">
      <alignment horizontal="left" vertical="top" wrapText="1" readingOrder="1"/>
    </xf>
    <xf numFmtId="49" fontId="41" fillId="0" borderId="0" xfId="0" applyNumberFormat="1" applyFont="1" applyAlignment="1" applyProtection="1">
      <alignment vertical="top" wrapText="1"/>
    </xf>
    <xf numFmtId="49" fontId="43" fillId="0" borderId="0" xfId="0" applyNumberFormat="1" applyFont="1" applyAlignment="1" applyProtection="1">
      <alignment vertical="top" wrapText="1" readingOrder="1"/>
    </xf>
    <xf numFmtId="0" fontId="41" fillId="0" borderId="0" xfId="37" applyFont="1" applyAlignment="1" applyProtection="1">
      <alignment horizontal="center" vertical="top" wrapText="1"/>
    </xf>
    <xf numFmtId="0" fontId="47" fillId="0" borderId="0" xfId="0" applyFont="1" applyAlignment="1" applyProtection="1">
      <alignment horizontal="center" vertical="top" wrapText="1"/>
    </xf>
    <xf numFmtId="0" fontId="43" fillId="0" borderId="0" xfId="37" applyFont="1" applyAlignment="1" applyProtection="1">
      <alignment vertical="top"/>
    </xf>
    <xf numFmtId="0" fontId="41" fillId="0" borderId="0" xfId="37" applyFont="1" applyAlignment="1" applyProtection="1">
      <alignment horizontal="left" vertical="top" wrapText="1"/>
    </xf>
    <xf numFmtId="49" fontId="48" fillId="0" borderId="0" xfId="38" applyNumberFormat="1" applyFont="1" applyAlignment="1" applyProtection="1">
      <alignment vertical="top" wrapText="1"/>
    </xf>
    <xf numFmtId="0" fontId="5" fillId="0" borderId="0" xfId="37" applyAlignment="1" applyProtection="1">
      <alignment horizontal="center" vertical="top" wrapText="1"/>
    </xf>
    <xf numFmtId="0" fontId="5" fillId="0" borderId="0" xfId="0" applyFont="1" applyAlignment="1" applyProtection="1">
      <alignment vertical="top"/>
    </xf>
    <xf numFmtId="4" fontId="3" fillId="0" borderId="0" xfId="0" applyNumberFormat="1" applyFont="1" applyAlignment="1" applyProtection="1">
      <alignment horizontal="center" vertical="top" wrapText="1"/>
    </xf>
    <xf numFmtId="49" fontId="2" fillId="0" borderId="0" xfId="0" applyNumberFormat="1" applyFont="1" applyAlignment="1" applyProtection="1">
      <alignment vertical="top"/>
    </xf>
    <xf numFmtId="0" fontId="2" fillId="0" borderId="0" xfId="0" applyFont="1" applyAlignment="1" applyProtection="1">
      <alignment horizontal="left" vertical="top" wrapText="1"/>
    </xf>
    <xf numFmtId="4" fontId="2" fillId="0" borderId="0" xfId="0" applyNumberFormat="1" applyFont="1" applyAlignment="1" applyProtection="1">
      <alignment vertical="top"/>
    </xf>
    <xf numFmtId="0" fontId="0" fillId="0" borderId="0" xfId="0" applyFill="1" applyBorder="1" applyProtection="1"/>
    <xf numFmtId="0" fontId="3" fillId="2" borderId="0" xfId="0" applyFont="1" applyFill="1" applyAlignment="1" applyProtection="1">
      <alignment vertical="top"/>
    </xf>
    <xf numFmtId="49" fontId="2" fillId="2" borderId="0" xfId="0" applyNumberFormat="1" applyFont="1" applyFill="1" applyAlignment="1" applyProtection="1">
      <alignment horizontal="right" vertical="top"/>
    </xf>
    <xf numFmtId="49" fontId="4" fillId="2" borderId="0" xfId="0" applyNumberFormat="1" applyFont="1" applyFill="1" applyAlignment="1" applyProtection="1">
      <alignment horizontal="left" vertical="top" wrapText="1"/>
    </xf>
    <xf numFmtId="49" fontId="4" fillId="2" borderId="0" xfId="0" applyNumberFormat="1" applyFont="1" applyFill="1" applyAlignment="1" applyProtection="1">
      <alignment vertical="top" wrapText="1"/>
    </xf>
    <xf numFmtId="0" fontId="3" fillId="3" borderId="0" xfId="3" applyFont="1" applyFill="1" applyAlignment="1" applyProtection="1">
      <alignment vertical="top"/>
    </xf>
    <xf numFmtId="49" fontId="3" fillId="3" borderId="0" xfId="3" applyNumberFormat="1" applyFont="1" applyFill="1" applyAlignment="1" applyProtection="1">
      <alignment horizontal="right" vertical="top"/>
    </xf>
    <xf numFmtId="0" fontId="6" fillId="3" borderId="0" xfId="4" applyFont="1" applyFill="1" applyAlignment="1" applyProtection="1">
      <alignment horizontal="left" vertical="top" wrapText="1"/>
    </xf>
    <xf numFmtId="0" fontId="6" fillId="3" borderId="0" xfId="4" applyFont="1" applyFill="1" applyAlignment="1" applyProtection="1">
      <alignment horizontal="left" vertical="top"/>
    </xf>
    <xf numFmtId="0" fontId="3" fillId="4" borderId="0" xfId="3" applyFont="1" applyFill="1" applyAlignment="1" applyProtection="1">
      <alignment vertical="top"/>
    </xf>
    <xf numFmtId="49" fontId="3" fillId="4" borderId="0" xfId="3" applyNumberFormat="1" applyFont="1" applyFill="1" applyAlignment="1" applyProtection="1">
      <alignment horizontal="right" vertical="top"/>
    </xf>
    <xf numFmtId="0" fontId="3" fillId="4" borderId="0" xfId="3" applyFont="1" applyFill="1" applyAlignment="1" applyProtection="1">
      <alignment horizontal="left" vertical="top" wrapText="1"/>
    </xf>
    <xf numFmtId="0" fontId="3" fillId="4" borderId="0" xfId="3" applyFont="1" applyFill="1" applyAlignment="1" applyProtection="1">
      <alignment horizontal="left" vertical="top"/>
    </xf>
    <xf numFmtId="0" fontId="3" fillId="4" borderId="0" xfId="5" applyFont="1" applyFill="1" applyAlignment="1" applyProtection="1">
      <alignment vertical="top"/>
    </xf>
    <xf numFmtId="49" fontId="3" fillId="4" borderId="0" xfId="0" applyNumberFormat="1" applyFont="1" applyFill="1" applyAlignment="1" applyProtection="1">
      <alignment horizontal="right" vertical="top"/>
    </xf>
    <xf numFmtId="0" fontId="3" fillId="4" borderId="0" xfId="0" applyFont="1" applyFill="1" applyAlignment="1" applyProtection="1">
      <alignment horizontal="left" vertical="top" wrapText="1"/>
    </xf>
    <xf numFmtId="0" fontId="3" fillId="4" borderId="0" xfId="0" applyFont="1" applyFill="1" applyAlignment="1" applyProtection="1">
      <alignment vertical="top"/>
    </xf>
    <xf numFmtId="0" fontId="3" fillId="4" borderId="0" xfId="0" applyFont="1" applyFill="1" applyAlignment="1" applyProtection="1">
      <alignment vertical="top" wrapText="1"/>
    </xf>
    <xf numFmtId="0" fontId="3" fillId="4" borderId="0" xfId="0" applyFont="1" applyFill="1" applyAlignment="1" applyProtection="1">
      <alignment horizontal="right" vertical="top" wrapText="1"/>
    </xf>
    <xf numFmtId="4" fontId="3" fillId="4" borderId="0" xfId="0" applyNumberFormat="1" applyFont="1" applyFill="1" applyAlignment="1" applyProtection="1">
      <alignment horizontal="right" vertical="top" wrapText="1"/>
    </xf>
    <xf numFmtId="0" fontId="3" fillId="5" borderId="0" xfId="5" applyFont="1" applyFill="1" applyAlignment="1" applyProtection="1">
      <alignment vertical="top"/>
    </xf>
    <xf numFmtId="49" fontId="3" fillId="5" borderId="0" xfId="0" applyNumberFormat="1" applyFont="1" applyFill="1" applyAlignment="1" applyProtection="1">
      <alignment horizontal="right" vertical="top"/>
    </xf>
    <xf numFmtId="0" fontId="6" fillId="5" borderId="0" xfId="0" applyFont="1" applyFill="1" applyAlignment="1" applyProtection="1">
      <alignment horizontal="left" vertical="top" wrapText="1"/>
    </xf>
    <xf numFmtId="0" fontId="6" fillId="5" borderId="0" xfId="0" applyFont="1" applyFill="1" applyAlignment="1" applyProtection="1">
      <alignment horizontal="left" vertical="top"/>
    </xf>
    <xf numFmtId="0" fontId="3" fillId="0" borderId="0" xfId="0" applyFont="1" applyAlignment="1" applyProtection="1">
      <alignment horizontal="left" vertical="top" wrapText="1"/>
    </xf>
    <xf numFmtId="49" fontId="2" fillId="5" borderId="0" xfId="0" applyNumberFormat="1" applyFont="1" applyFill="1" applyAlignment="1" applyProtection="1">
      <alignment horizontal="right" vertical="top"/>
    </xf>
    <xf numFmtId="4" fontId="3" fillId="0" borderId="0" xfId="0" applyNumberFormat="1" applyFont="1" applyAlignment="1" applyProtection="1">
      <alignment horizontal="center" vertical="top"/>
    </xf>
    <xf numFmtId="0" fontId="3" fillId="0" borderId="0" xfId="0" applyFont="1" applyAlignment="1" applyProtection="1">
      <alignment horizontal="justify" vertical="top"/>
    </xf>
    <xf numFmtId="4" fontId="3" fillId="0" borderId="0" xfId="6" applyNumberFormat="1" applyFont="1" applyBorder="1" applyAlignment="1" applyProtection="1">
      <alignment horizontal="right" vertical="top" wrapText="1"/>
    </xf>
    <xf numFmtId="0" fontId="7" fillId="4" borderId="0" xfId="0" applyFont="1" applyFill="1" applyAlignment="1" applyProtection="1">
      <alignment horizontal="left" vertical="top" wrapText="1"/>
    </xf>
    <xf numFmtId="4" fontId="7" fillId="4" borderId="0" xfId="0" applyNumberFormat="1" applyFont="1" applyFill="1" applyAlignment="1" applyProtection="1">
      <alignment horizontal="right" vertical="top"/>
    </xf>
    <xf numFmtId="4" fontId="3" fillId="0" borderId="0" xfId="7" applyNumberFormat="1" applyFont="1" applyBorder="1" applyAlignment="1" applyProtection="1">
      <alignment horizontal="right" vertical="top" wrapText="1"/>
    </xf>
    <xf numFmtId="0" fontId="3" fillId="6" borderId="0" xfId="5" applyFont="1" applyFill="1" applyAlignment="1" applyProtection="1">
      <alignment vertical="top"/>
    </xf>
    <xf numFmtId="49" fontId="3" fillId="6" borderId="0" xfId="0" applyNumberFormat="1" applyFont="1" applyFill="1" applyAlignment="1" applyProtection="1">
      <alignment horizontal="right" vertical="top"/>
    </xf>
    <xf numFmtId="165" fontId="6" fillId="6" borderId="0" xfId="0" applyNumberFormat="1" applyFont="1" applyFill="1" applyAlignment="1" applyProtection="1">
      <alignment horizontal="left" vertical="top" wrapText="1"/>
    </xf>
    <xf numFmtId="0" fontId="6" fillId="6" borderId="0" xfId="0" applyFont="1" applyFill="1" applyAlignment="1" applyProtection="1">
      <alignment horizontal="left" vertical="top" wrapText="1"/>
    </xf>
    <xf numFmtId="4" fontId="6" fillId="6" borderId="0" xfId="0" applyNumberFormat="1" applyFont="1" applyFill="1" applyAlignment="1" applyProtection="1">
      <alignment horizontal="right" vertical="top"/>
    </xf>
    <xf numFmtId="4" fontId="3" fillId="6" borderId="0" xfId="2" applyNumberFormat="1" applyFont="1" applyFill="1" applyBorder="1" applyAlignment="1" applyProtection="1">
      <alignment horizontal="right" vertical="top" wrapText="1"/>
    </xf>
    <xf numFmtId="0" fontId="3" fillId="0" borderId="0" xfId="5" applyFont="1" applyFill="1" applyAlignment="1" applyProtection="1">
      <alignment vertical="top"/>
    </xf>
    <xf numFmtId="0" fontId="3" fillId="0" borderId="0" xfId="0" applyFont="1" applyFill="1" applyAlignment="1" applyProtection="1">
      <alignment horizontal="left" vertical="top" wrapText="1"/>
    </xf>
    <xf numFmtId="0" fontId="2" fillId="0" borderId="0" xfId="0" applyFont="1" applyFill="1" applyAlignment="1">
      <alignment vertical="top"/>
    </xf>
    <xf numFmtId="4" fontId="2" fillId="5" borderId="0" xfId="0" applyNumberFormat="1" applyFont="1" applyFill="1" applyAlignment="1">
      <alignment horizontal="right" vertical="top"/>
    </xf>
    <xf numFmtId="4" fontId="2" fillId="5" borderId="0" xfId="2" applyNumberFormat="1" applyFont="1" applyFill="1" applyBorder="1" applyAlignment="1">
      <alignment horizontal="right" vertical="top"/>
    </xf>
    <xf numFmtId="0" fontId="2" fillId="0" borderId="0" xfId="0" applyFont="1" applyFill="1" applyAlignment="1">
      <alignment horizontal="left" vertical="top" wrapText="1"/>
    </xf>
    <xf numFmtId="0" fontId="3" fillId="0" borderId="0" xfId="5" applyFont="1" applyFill="1" applyAlignment="1">
      <alignment vertical="top"/>
    </xf>
    <xf numFmtId="49" fontId="2" fillId="0" borderId="0" xfId="0" applyNumberFormat="1" applyFont="1" applyFill="1" applyAlignment="1">
      <alignment horizontal="right" vertical="top"/>
    </xf>
    <xf numFmtId="0" fontId="13" fillId="0" borderId="0" xfId="0" applyFont="1" applyFill="1" applyAlignment="1">
      <alignment vertical="center" wrapText="1"/>
    </xf>
    <xf numFmtId="49" fontId="2" fillId="0" borderId="0" xfId="5" applyNumberFormat="1" applyFont="1" applyFill="1" applyAlignment="1">
      <alignment vertical="top"/>
    </xf>
    <xf numFmtId="0" fontId="3" fillId="0" borderId="0" xfId="0" applyFont="1" applyFill="1" applyAlignment="1">
      <alignment vertical="top" wrapText="1"/>
    </xf>
    <xf numFmtId="0" fontId="0" fillId="0" borderId="0" xfId="0" applyFill="1"/>
    <xf numFmtId="0" fontId="12" fillId="7" borderId="1" xfId="0" applyFont="1" applyFill="1" applyBorder="1" applyAlignment="1" applyProtection="1">
      <alignment horizontal="center" vertical="top" wrapText="1"/>
    </xf>
    <xf numFmtId="49" fontId="12" fillId="7" borderId="2" xfId="0" applyNumberFormat="1" applyFont="1" applyFill="1" applyBorder="1" applyAlignment="1" applyProtection="1">
      <alignment horizontal="center" vertical="top"/>
    </xf>
    <xf numFmtId="0" fontId="12" fillId="7" borderId="2" xfId="0" applyFont="1" applyFill="1" applyBorder="1" applyAlignment="1" applyProtection="1">
      <alignment horizontal="center" vertical="top" wrapText="1"/>
    </xf>
    <xf numFmtId="4" fontId="12" fillId="7" borderId="2" xfId="0" applyNumberFormat="1" applyFont="1" applyFill="1" applyBorder="1" applyAlignment="1" applyProtection="1">
      <alignment horizontal="center" vertical="top" wrapText="1"/>
    </xf>
    <xf numFmtId="0" fontId="12" fillId="7" borderId="3" xfId="0" applyFont="1" applyFill="1" applyBorder="1" applyAlignment="1" applyProtection="1">
      <alignment horizontal="center" vertical="top" wrapText="1"/>
    </xf>
    <xf numFmtId="0" fontId="19" fillId="7" borderId="1" xfId="0" applyFont="1" applyFill="1" applyBorder="1" applyAlignment="1" applyProtection="1">
      <alignment horizontal="center" vertical="top" wrapText="1"/>
    </xf>
    <xf numFmtId="0" fontId="6" fillId="7" borderId="2" xfId="4" applyFont="1" applyFill="1" applyBorder="1" applyAlignment="1" applyProtection="1">
      <alignment horizontal="center" vertical="top" wrapText="1"/>
    </xf>
    <xf numFmtId="4" fontId="12" fillId="7" borderId="2" xfId="0" applyNumberFormat="1" applyFont="1" applyFill="1" applyBorder="1" applyAlignment="1" applyProtection="1">
      <alignment horizontal="center" vertical="center" wrapText="1"/>
    </xf>
    <xf numFmtId="0" fontId="20" fillId="0" borderId="0" xfId="0" applyFont="1" applyProtection="1"/>
    <xf numFmtId="0" fontId="3" fillId="0" borderId="4" xfId="0" applyFont="1" applyBorder="1" applyAlignment="1" applyProtection="1">
      <alignment vertical="top"/>
    </xf>
    <xf numFmtId="0" fontId="3" fillId="14" borderId="5" xfId="0" applyFont="1" applyFill="1" applyBorder="1" applyAlignment="1" applyProtection="1">
      <alignment vertical="top"/>
    </xf>
    <xf numFmtId="49" fontId="3" fillId="14" borderId="5" xfId="0" applyNumberFormat="1" applyFont="1" applyFill="1" applyBorder="1" applyAlignment="1" applyProtection="1">
      <alignment horizontal="right" vertical="top" wrapText="1"/>
    </xf>
    <xf numFmtId="49" fontId="6" fillId="14" borderId="5" xfId="0" applyNumberFormat="1" applyFont="1" applyFill="1" applyBorder="1" applyAlignment="1" applyProtection="1">
      <alignment horizontal="left" vertical="top"/>
    </xf>
    <xf numFmtId="49" fontId="6" fillId="14" borderId="5" xfId="0" applyNumberFormat="1" applyFont="1" applyFill="1" applyBorder="1" applyAlignment="1" applyProtection="1">
      <alignment horizontal="center" vertical="center" wrapText="1"/>
    </xf>
    <xf numFmtId="4" fontId="6" fillId="14" borderId="4" xfId="0" applyNumberFormat="1" applyFont="1" applyFill="1" applyBorder="1" applyAlignment="1" applyProtection="1">
      <alignment horizontal="right" vertical="center"/>
    </xf>
    <xf numFmtId="4" fontId="6" fillId="14" borderId="5" xfId="0" applyNumberFormat="1" applyFont="1" applyFill="1" applyBorder="1" applyAlignment="1" applyProtection="1">
      <alignment horizontal="center" vertical="center"/>
    </xf>
    <xf numFmtId="167" fontId="6" fillId="14" borderId="6" xfId="0" applyNumberFormat="1" applyFont="1" applyFill="1" applyBorder="1" applyAlignment="1" applyProtection="1">
      <alignment horizontal="right" vertical="center"/>
    </xf>
    <xf numFmtId="0" fontId="3" fillId="15" borderId="4" xfId="0" applyFont="1" applyFill="1" applyBorder="1" applyAlignment="1" applyProtection="1">
      <alignment vertical="top"/>
    </xf>
    <xf numFmtId="49" fontId="3" fillId="15" borderId="5" xfId="0" applyNumberFormat="1" applyFont="1" applyFill="1" applyBorder="1" applyAlignment="1" applyProtection="1">
      <alignment horizontal="right" vertical="top" wrapText="1"/>
    </xf>
    <xf numFmtId="0" fontId="6" fillId="15" borderId="5" xfId="0" applyFont="1" applyFill="1" applyBorder="1" applyAlignment="1" applyProtection="1">
      <alignment vertical="top" wrapText="1"/>
    </xf>
    <xf numFmtId="49" fontId="6" fillId="15" borderId="5" xfId="0" applyNumberFormat="1" applyFont="1" applyFill="1" applyBorder="1" applyAlignment="1" applyProtection="1">
      <alignment horizontal="center" vertical="center" wrapText="1"/>
    </xf>
    <xf numFmtId="4" fontId="6" fillId="15" borderId="5" xfId="0" applyNumberFormat="1" applyFont="1" applyFill="1" applyBorder="1" applyAlignment="1" applyProtection="1">
      <alignment horizontal="right" vertical="center"/>
    </xf>
    <xf numFmtId="4" fontId="6" fillId="15" borderId="5" xfId="0" applyNumberFormat="1" applyFont="1" applyFill="1" applyBorder="1" applyAlignment="1" applyProtection="1">
      <alignment horizontal="center" vertical="center"/>
    </xf>
    <xf numFmtId="167" fontId="6" fillId="15" borderId="4" xfId="0" applyNumberFormat="1" applyFont="1" applyFill="1" applyBorder="1" applyAlignment="1" applyProtection="1">
      <alignment horizontal="right" vertical="center"/>
    </xf>
    <xf numFmtId="0" fontId="6" fillId="15" borderId="4" xfId="0" applyFont="1" applyFill="1" applyBorder="1" applyAlignment="1" applyProtection="1">
      <alignment vertical="top" wrapText="1"/>
    </xf>
    <xf numFmtId="2" fontId="3" fillId="16" borderId="4" xfId="0" applyNumberFormat="1" applyFont="1" applyFill="1" applyBorder="1" applyAlignment="1" applyProtection="1">
      <alignment vertical="top" wrapText="1"/>
    </xf>
    <xf numFmtId="0" fontId="3" fillId="16" borderId="5" xfId="0" applyFont="1" applyFill="1" applyBorder="1" applyAlignment="1" applyProtection="1">
      <alignment horizontal="right" vertical="top" wrapText="1"/>
    </xf>
    <xf numFmtId="0" fontId="6" fillId="16" borderId="5" xfId="0" applyFont="1" applyFill="1" applyBorder="1" applyAlignment="1" applyProtection="1">
      <alignment vertical="top" wrapText="1"/>
    </xf>
    <xf numFmtId="0" fontId="3" fillId="16" borderId="5" xfId="0" applyFont="1" applyFill="1" applyBorder="1" applyAlignment="1" applyProtection="1">
      <alignment vertical="top" wrapText="1"/>
    </xf>
    <xf numFmtId="4" fontId="6" fillId="16" borderId="4" xfId="0" applyNumberFormat="1" applyFont="1" applyFill="1" applyBorder="1" applyAlignment="1" applyProtection="1">
      <alignment horizontal="right" vertical="center"/>
    </xf>
    <xf numFmtId="4" fontId="3" fillId="16" borderId="5" xfId="0" applyNumberFormat="1" applyFont="1" applyFill="1" applyBorder="1" applyAlignment="1" applyProtection="1">
      <alignment wrapText="1"/>
    </xf>
    <xf numFmtId="167" fontId="6" fillId="16" borderId="4" xfId="0" applyNumberFormat="1" applyFont="1" applyFill="1" applyBorder="1" applyAlignment="1" applyProtection="1">
      <alignment horizontal="right" vertical="center"/>
    </xf>
    <xf numFmtId="0" fontId="3" fillId="0" borderId="0" xfId="0" applyFont="1" applyAlignment="1" applyProtection="1">
      <alignment wrapText="1"/>
    </xf>
    <xf numFmtId="0" fontId="3" fillId="0" borderId="4" xfId="0" applyFont="1" applyBorder="1" applyAlignment="1" applyProtection="1">
      <alignment vertical="top" wrapText="1"/>
    </xf>
    <xf numFmtId="0" fontId="3" fillId="0" borderId="5" xfId="0" applyFont="1" applyBorder="1" applyAlignment="1" applyProtection="1">
      <alignment horizontal="right" vertical="top" wrapText="1"/>
    </xf>
    <xf numFmtId="0" fontId="3" fillId="0" borderId="4" xfId="0" applyFont="1" applyBorder="1" applyAlignment="1" applyProtection="1">
      <alignment horizontal="justify" vertical="top" wrapText="1"/>
    </xf>
    <xf numFmtId="0" fontId="3" fillId="0" borderId="5" xfId="0" applyFont="1" applyBorder="1" applyAlignment="1" applyProtection="1">
      <alignment vertical="top" wrapText="1"/>
    </xf>
    <xf numFmtId="0" fontId="3" fillId="0" borderId="5" xfId="0" applyFont="1" applyBorder="1" applyAlignment="1" applyProtection="1">
      <alignment horizontal="center" vertical="top" wrapText="1"/>
    </xf>
    <xf numFmtId="4" fontId="3" fillId="0" borderId="5" xfId="0" applyNumberFormat="1" applyFont="1" applyBorder="1" applyAlignment="1" applyProtection="1">
      <alignment vertical="top" wrapText="1"/>
    </xf>
    <xf numFmtId="4" fontId="3" fillId="0" borderId="4" xfId="0" applyNumberFormat="1" applyFont="1" applyBorder="1" applyAlignment="1" applyProtection="1">
      <alignment vertical="top" wrapText="1"/>
    </xf>
    <xf numFmtId="0" fontId="3" fillId="0" borderId="4"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3" fillId="0" borderId="4" xfId="0" applyFont="1" applyFill="1" applyBorder="1" applyAlignment="1" applyProtection="1">
      <alignment horizontal="justify" vertical="top" wrapText="1"/>
    </xf>
    <xf numFmtId="0" fontId="3" fillId="0" borderId="5" xfId="0" applyFont="1" applyFill="1" applyBorder="1" applyAlignment="1" applyProtection="1">
      <alignment vertical="top" wrapText="1"/>
    </xf>
    <xf numFmtId="0" fontId="3" fillId="0" borderId="5" xfId="0" applyFont="1" applyFill="1" applyBorder="1" applyAlignment="1" applyProtection="1">
      <alignment horizontal="center" vertical="top" wrapText="1"/>
    </xf>
    <xf numFmtId="4" fontId="3" fillId="0" borderId="5" xfId="0" applyNumberFormat="1" applyFont="1" applyFill="1" applyBorder="1" applyAlignment="1" applyProtection="1">
      <alignment vertical="top" wrapText="1"/>
    </xf>
    <xf numFmtId="0" fontId="3" fillId="0" borderId="4" xfId="0" applyFont="1" applyBorder="1" applyAlignment="1" applyProtection="1">
      <alignment horizontal="right" vertical="top" wrapText="1"/>
    </xf>
    <xf numFmtId="0" fontId="3" fillId="0" borderId="4" xfId="3" applyFont="1" applyBorder="1" applyAlignment="1" applyProtection="1">
      <alignment horizontal="justify" vertical="top" wrapText="1"/>
    </xf>
    <xf numFmtId="0" fontId="3" fillId="0" borderId="4" xfId="0" applyFont="1" applyBorder="1" applyAlignment="1" applyProtection="1">
      <alignment horizontal="center" vertical="top" wrapText="1"/>
    </xf>
    <xf numFmtId="0" fontId="3" fillId="16" borderId="4" xfId="0" applyFont="1" applyFill="1" applyBorder="1" applyAlignment="1" applyProtection="1">
      <alignment horizontal="right" vertical="top" wrapText="1"/>
    </xf>
    <xf numFmtId="0" fontId="6" fillId="16" borderId="4" xfId="0" applyFont="1" applyFill="1" applyBorder="1" applyAlignment="1" applyProtection="1">
      <alignment vertical="top" wrapText="1"/>
    </xf>
    <xf numFmtId="0" fontId="3" fillId="16" borderId="4" xfId="0" applyFont="1" applyFill="1" applyBorder="1" applyAlignment="1" applyProtection="1">
      <alignment vertical="top" wrapText="1"/>
    </xf>
    <xf numFmtId="4" fontId="3" fillId="16" borderId="4" xfId="0" applyNumberFormat="1" applyFont="1" applyFill="1" applyBorder="1" applyAlignment="1" applyProtection="1">
      <alignment wrapText="1"/>
    </xf>
    <xf numFmtId="2" fontId="3" fillId="6" borderId="4" xfId="0" applyNumberFormat="1" applyFont="1" applyFill="1" applyBorder="1" applyAlignment="1" applyProtection="1">
      <alignment vertical="top" wrapText="1"/>
    </xf>
    <xf numFmtId="0" fontId="3" fillId="6" borderId="4" xfId="0" applyFont="1" applyFill="1" applyBorder="1" applyAlignment="1" applyProtection="1">
      <alignment horizontal="right" vertical="top" wrapText="1"/>
    </xf>
    <xf numFmtId="0" fontId="6" fillId="6" borderId="4" xfId="0" applyFont="1" applyFill="1" applyBorder="1" applyAlignment="1" applyProtection="1">
      <alignment vertical="top" wrapText="1"/>
    </xf>
    <xf numFmtId="0" fontId="3" fillId="6" borderId="4" xfId="0" applyFont="1" applyFill="1" applyBorder="1" applyAlignment="1" applyProtection="1">
      <alignment horizontal="left" vertical="top" wrapText="1"/>
    </xf>
    <xf numFmtId="4" fontId="6" fillId="6" borderId="5" xfId="0" applyNumberFormat="1" applyFont="1" applyFill="1" applyBorder="1" applyAlignment="1" applyProtection="1">
      <alignment horizontal="right" vertical="center"/>
    </xf>
    <xf numFmtId="4" fontId="21" fillId="6" borderId="4" xfId="0" applyNumberFormat="1" applyFont="1" applyFill="1" applyBorder="1" applyAlignment="1" applyProtection="1">
      <alignment wrapText="1"/>
    </xf>
    <xf numFmtId="4" fontId="3" fillId="6" borderId="4" xfId="0" applyNumberFormat="1" applyFont="1" applyFill="1" applyBorder="1" applyAlignment="1" applyProtection="1">
      <alignment wrapText="1"/>
    </xf>
    <xf numFmtId="0" fontId="6" fillId="0" borderId="4" xfId="0" applyFont="1" applyBorder="1" applyAlignment="1" applyProtection="1">
      <alignment vertical="top" wrapText="1"/>
    </xf>
    <xf numFmtId="0" fontId="3" fillId="0" borderId="4" xfId="0" applyFont="1" applyBorder="1" applyAlignment="1" applyProtection="1">
      <alignment horizontal="left" vertical="top" wrapText="1"/>
    </xf>
    <xf numFmtId="4" fontId="6" fillId="6" borderId="4" xfId="0" applyNumberFormat="1" applyFont="1" applyFill="1" applyBorder="1" applyAlignment="1" applyProtection="1">
      <alignment horizontal="right" vertical="center"/>
    </xf>
    <xf numFmtId="0" fontId="3" fillId="0" borderId="4" xfId="0" quotePrefix="1" applyFont="1" applyBorder="1" applyAlignment="1" applyProtection="1">
      <alignment vertical="top" wrapText="1"/>
    </xf>
    <xf numFmtId="0" fontId="3" fillId="6" borderId="4" xfId="0" applyFont="1" applyFill="1" applyBorder="1" applyAlignment="1" applyProtection="1">
      <alignment vertical="top" wrapText="1"/>
    </xf>
    <xf numFmtId="0" fontId="3" fillId="6" borderId="4" xfId="0" quotePrefix="1" applyFont="1" applyFill="1" applyBorder="1" applyAlignment="1" applyProtection="1">
      <alignment vertical="top" wrapText="1"/>
    </xf>
    <xf numFmtId="0" fontId="3" fillId="16" borderId="4" xfId="0" applyFont="1" applyFill="1" applyBorder="1" applyAlignment="1" applyProtection="1">
      <alignment horizontal="left" vertical="top" wrapText="1"/>
    </xf>
    <xf numFmtId="0" fontId="3" fillId="16" borderId="4" xfId="0" quotePrefix="1" applyFont="1" applyFill="1" applyBorder="1" applyAlignment="1" applyProtection="1">
      <alignment vertical="top" wrapText="1"/>
    </xf>
    <xf numFmtId="0" fontId="6" fillId="6" borderId="4" xfId="0" applyFont="1" applyFill="1" applyBorder="1" applyAlignment="1" applyProtection="1">
      <alignment horizontal="left" vertical="top" wrapText="1"/>
    </xf>
    <xf numFmtId="0" fontId="6" fillId="6" borderId="4" xfId="0" applyFont="1" applyFill="1" applyBorder="1" applyAlignment="1" applyProtection="1">
      <alignment horizontal="right" vertical="top" wrapText="1"/>
    </xf>
    <xf numFmtId="49" fontId="3" fillId="0" borderId="4" xfId="0" applyNumberFormat="1" applyFont="1" applyBorder="1" applyAlignment="1" applyProtection="1">
      <alignment vertical="top" wrapText="1"/>
    </xf>
    <xf numFmtId="0" fontId="3" fillId="0" borderId="0" xfId="0" applyFont="1" applyAlignment="1" applyProtection="1">
      <alignment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wrapText="1"/>
    </xf>
    <xf numFmtId="4" fontId="3" fillId="0" borderId="0" xfId="0" applyNumberFormat="1" applyFont="1" applyAlignment="1" applyProtection="1">
      <alignment wrapText="1"/>
    </xf>
    <xf numFmtId="167" fontId="3" fillId="0" borderId="0" xfId="0" applyNumberFormat="1" applyFont="1" applyAlignment="1" applyProtection="1">
      <alignment wrapText="1"/>
    </xf>
    <xf numFmtId="4" fontId="3" fillId="0" borderId="4" xfId="2" applyNumberFormat="1" applyFont="1" applyBorder="1" applyAlignment="1" applyProtection="1">
      <alignment horizontal="right" vertical="top" wrapText="1"/>
      <protection locked="0"/>
    </xf>
    <xf numFmtId="49" fontId="2" fillId="0" borderId="0" xfId="0" applyNumberFormat="1" applyFont="1" applyFill="1" applyAlignment="1" applyProtection="1">
      <alignment horizontal="right" vertical="top"/>
    </xf>
    <xf numFmtId="168" fontId="3" fillId="0" borderId="0" xfId="0" applyNumberFormat="1" applyFont="1" applyFill="1" applyAlignment="1" applyProtection="1">
      <alignment horizontal="left" vertical="top" wrapText="1"/>
    </xf>
    <xf numFmtId="168" fontId="3" fillId="0" borderId="0" xfId="0" applyNumberFormat="1" applyFont="1" applyAlignment="1" applyProtection="1">
      <alignment horizontal="left" vertical="top" wrapText="1"/>
    </xf>
    <xf numFmtId="0" fontId="3" fillId="0" borderId="0" xfId="0" quotePrefix="1" applyFont="1" applyAlignment="1" applyProtection="1">
      <alignment vertical="top" wrapText="1"/>
    </xf>
    <xf numFmtId="168" fontId="3" fillId="0" borderId="0" xfId="0" applyNumberFormat="1" applyFont="1" applyFill="1" applyAlignment="1" applyProtection="1">
      <alignment horizontal="left"/>
    </xf>
    <xf numFmtId="168" fontId="3" fillId="0" borderId="0" xfId="0" applyNumberFormat="1" applyFont="1" applyAlignment="1" applyProtection="1">
      <alignment vertical="top" wrapText="1"/>
    </xf>
    <xf numFmtId="0" fontId="3" fillId="0" borderId="0" xfId="8" applyFont="1" applyAlignment="1" applyProtection="1">
      <alignment vertical="top" wrapText="1"/>
    </xf>
    <xf numFmtId="0" fontId="6" fillId="0" borderId="0" xfId="0" applyFont="1" applyAlignment="1" applyProtection="1">
      <alignment vertical="top" wrapText="1"/>
    </xf>
    <xf numFmtId="0" fontId="3" fillId="0" borderId="0" xfId="0" applyFont="1" applyProtection="1"/>
    <xf numFmtId="49" fontId="3" fillId="0" borderId="0" xfId="0" applyNumberFormat="1" applyFont="1" applyAlignment="1" applyProtection="1">
      <alignment vertical="top" wrapText="1"/>
    </xf>
    <xf numFmtId="0" fontId="3" fillId="0" borderId="0" xfId="0" quotePrefix="1" applyFont="1" applyAlignment="1" applyProtection="1">
      <alignment horizontal="left" vertical="top" wrapText="1"/>
    </xf>
    <xf numFmtId="0" fontId="3" fillId="0" borderId="0" xfId="0" quotePrefix="1" applyFont="1" applyAlignment="1" applyProtection="1">
      <alignment vertical="top"/>
    </xf>
    <xf numFmtId="168" fontId="3" fillId="0" borderId="0" xfId="0" applyNumberFormat="1" applyFont="1" applyFill="1" applyAlignment="1" applyProtection="1">
      <alignment vertical="top" wrapText="1"/>
    </xf>
    <xf numFmtId="0" fontId="2" fillId="8" borderId="0" xfId="0" applyFont="1" applyFill="1" applyAlignment="1" applyProtection="1">
      <alignment vertical="top"/>
    </xf>
    <xf numFmtId="49" fontId="7" fillId="0" borderId="0" xfId="5" applyNumberFormat="1" applyFont="1" applyAlignment="1" applyProtection="1">
      <alignment vertical="top"/>
    </xf>
    <xf numFmtId="49" fontId="7" fillId="0" borderId="0" xfId="0" applyNumberFormat="1" applyFont="1" applyAlignment="1" applyProtection="1">
      <alignment horizontal="right" vertical="top"/>
    </xf>
    <xf numFmtId="0" fontId="7" fillId="0" borderId="0" xfId="0" applyFont="1" applyAlignment="1" applyProtection="1">
      <alignment horizontal="left" vertical="top" wrapText="1"/>
    </xf>
    <xf numFmtId="4" fontId="7" fillId="0" borderId="0" xfId="0" applyNumberFormat="1" applyFont="1" applyAlignment="1" applyProtection="1">
      <alignment horizontal="right" vertical="top"/>
    </xf>
    <xf numFmtId="4" fontId="7" fillId="0" borderId="0" xfId="2" applyNumberFormat="1" applyFont="1" applyBorder="1" applyAlignment="1" applyProtection="1">
      <alignment horizontal="right" vertical="top"/>
    </xf>
    <xf numFmtId="4" fontId="7" fillId="0" borderId="0" xfId="2" applyNumberFormat="1" applyFont="1" applyFill="1" applyBorder="1" applyAlignment="1" applyProtection="1">
      <alignment horizontal="right" vertical="top"/>
    </xf>
    <xf numFmtId="49" fontId="7" fillId="0" borderId="0" xfId="5" applyNumberFormat="1" applyFont="1" applyFill="1" applyAlignment="1" applyProtection="1">
      <alignment vertical="top"/>
    </xf>
    <xf numFmtId="49" fontId="7" fillId="0" borderId="0" xfId="0" applyNumberFormat="1" applyFont="1" applyFill="1" applyAlignment="1" applyProtection="1">
      <alignment horizontal="right" vertical="top"/>
    </xf>
    <xf numFmtId="0" fontId="2" fillId="0" borderId="0" xfId="0" applyFont="1" applyFill="1" applyAlignment="1" applyProtection="1">
      <alignment horizontal="left" vertical="top" wrapText="1"/>
    </xf>
    <xf numFmtId="49" fontId="2" fillId="0" borderId="0" xfId="5" applyNumberFormat="1" applyFont="1" applyFill="1" applyAlignment="1" applyProtection="1">
      <alignment vertical="top"/>
    </xf>
    <xf numFmtId="4" fontId="2" fillId="0" borderId="0" xfId="2" applyNumberFormat="1" applyFont="1" applyBorder="1" applyAlignment="1" applyProtection="1">
      <alignment horizontal="right" vertical="top"/>
    </xf>
    <xf numFmtId="4" fontId="2" fillId="0" borderId="0" xfId="2" applyNumberFormat="1" applyFont="1" applyFill="1" applyBorder="1" applyAlignment="1" applyProtection="1">
      <alignment horizontal="right" vertical="top"/>
    </xf>
    <xf numFmtId="4" fontId="3" fillId="0" borderId="0" xfId="0" quotePrefix="1" applyNumberFormat="1" applyFont="1" applyAlignment="1" applyProtection="1">
      <alignment horizontal="center" vertical="top" wrapText="1"/>
    </xf>
    <xf numFmtId="0" fontId="35" fillId="0" borderId="0" xfId="0" applyFont="1" applyAlignment="1" applyProtection="1">
      <alignment horizontal="left" vertical="top" wrapText="1"/>
    </xf>
    <xf numFmtId="0" fontId="37" fillId="0" borderId="0" xfId="0" applyFont="1" applyAlignment="1" applyProtection="1">
      <alignment horizontal="left" vertical="top" wrapText="1"/>
    </xf>
    <xf numFmtId="49" fontId="35" fillId="4" borderId="0" xfId="3" applyNumberFormat="1" applyFont="1" applyFill="1" applyAlignment="1" applyProtection="1">
      <alignment vertical="top"/>
    </xf>
    <xf numFmtId="49" fontId="35" fillId="4" borderId="0" xfId="3" applyNumberFormat="1" applyFont="1" applyFill="1" applyAlignment="1" applyProtection="1">
      <alignment horizontal="right" vertical="top"/>
    </xf>
    <xf numFmtId="0" fontId="35" fillId="4" borderId="0" xfId="0" applyFont="1" applyFill="1" applyAlignment="1" applyProtection="1">
      <alignment horizontal="left" vertical="top" wrapText="1"/>
    </xf>
    <xf numFmtId="49" fontId="35" fillId="0" borderId="0" xfId="5" applyNumberFormat="1" applyFont="1" applyAlignment="1" applyProtection="1">
      <alignment vertical="top"/>
    </xf>
    <xf numFmtId="49" fontId="35" fillId="0" borderId="0" xfId="0" applyNumberFormat="1" applyFont="1" applyAlignment="1" applyProtection="1">
      <alignment horizontal="right" vertical="top"/>
    </xf>
    <xf numFmtId="0" fontId="3" fillId="0" borderId="0" xfId="2" applyNumberFormat="1" applyFont="1" applyBorder="1" applyAlignment="1" applyProtection="1">
      <alignment horizontal="right" vertical="top" wrapText="1"/>
    </xf>
    <xf numFmtId="49" fontId="7" fillId="5" borderId="0" xfId="5" applyNumberFormat="1" applyFont="1" applyFill="1" applyAlignment="1" applyProtection="1">
      <alignment vertical="top"/>
    </xf>
    <xf numFmtId="49" fontId="7" fillId="5" borderId="0" xfId="0" applyNumberFormat="1" applyFont="1" applyFill="1" applyAlignment="1" applyProtection="1">
      <alignment horizontal="right" vertical="top"/>
    </xf>
    <xf numFmtId="0" fontId="7" fillId="5"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13" fillId="0" borderId="0" xfId="0" applyFont="1" applyAlignment="1" applyProtection="1">
      <alignment vertical="top"/>
    </xf>
    <xf numFmtId="0" fontId="3" fillId="9" borderId="0" xfId="0" applyFont="1" applyFill="1" applyAlignment="1" applyProtection="1">
      <alignment vertical="top"/>
    </xf>
    <xf numFmtId="49" fontId="13" fillId="9" borderId="0" xfId="0" applyNumberFormat="1" applyFont="1" applyFill="1" applyAlignment="1" applyProtection="1">
      <alignment horizontal="right" vertical="top"/>
    </xf>
    <xf numFmtId="49" fontId="4" fillId="9" borderId="0" xfId="0" applyNumberFormat="1" applyFont="1" applyFill="1" applyAlignment="1" applyProtection="1">
      <alignment horizontal="left" vertical="top" wrapText="1"/>
    </xf>
    <xf numFmtId="16" fontId="3" fillId="10" borderId="0" xfId="29" applyNumberFormat="1" applyFont="1" applyFill="1" applyAlignment="1" applyProtection="1">
      <alignment vertical="top"/>
    </xf>
    <xf numFmtId="49" fontId="3" fillId="10" borderId="0" xfId="29" applyNumberFormat="1" applyFont="1" applyFill="1" applyAlignment="1" applyProtection="1">
      <alignment horizontal="right" vertical="top"/>
    </xf>
    <xf numFmtId="0" fontId="6" fillId="10" borderId="0" xfId="4" applyFont="1" applyFill="1" applyAlignment="1" applyProtection="1">
      <alignment horizontal="left" vertical="top" wrapText="1"/>
    </xf>
    <xf numFmtId="0" fontId="3" fillId="11" borderId="0" xfId="5" applyFont="1" applyFill="1" applyAlignment="1" applyProtection="1">
      <alignment vertical="top"/>
    </xf>
    <xf numFmtId="49" fontId="3" fillId="11" borderId="0" xfId="0" applyNumberFormat="1" applyFont="1" applyFill="1" applyAlignment="1" applyProtection="1">
      <alignment horizontal="right" vertical="top"/>
    </xf>
    <xf numFmtId="0" fontId="3" fillId="11" borderId="0" xfId="0" applyFont="1" applyFill="1" applyAlignment="1" applyProtection="1">
      <alignment horizontal="left" vertical="top" wrapText="1"/>
    </xf>
    <xf numFmtId="0" fontId="3" fillId="12" borderId="0" xfId="5" applyFont="1" applyFill="1" applyAlignment="1" applyProtection="1">
      <alignment vertical="top"/>
    </xf>
    <xf numFmtId="49" fontId="3" fillId="12" borderId="0" xfId="0" applyNumberFormat="1" applyFont="1" applyFill="1" applyAlignment="1" applyProtection="1">
      <alignment horizontal="right" vertical="top"/>
    </xf>
    <xf numFmtId="0" fontId="6" fillId="12" borderId="0" xfId="0" applyFont="1" applyFill="1" applyAlignment="1" applyProtection="1">
      <alignment horizontal="left" vertical="top" wrapText="1"/>
    </xf>
    <xf numFmtId="0" fontId="0" fillId="0" borderId="0" xfId="0" applyProtection="1"/>
    <xf numFmtId="49" fontId="3" fillId="4" borderId="0" xfId="3" applyNumberFormat="1" applyFont="1" applyFill="1" applyAlignment="1" applyProtection="1">
      <alignment horizontal="left" vertical="top"/>
    </xf>
    <xf numFmtId="0" fontId="3" fillId="5" borderId="0" xfId="0" applyFont="1" applyFill="1" applyAlignment="1" applyProtection="1">
      <alignment horizontal="left" vertical="top" wrapText="1"/>
    </xf>
    <xf numFmtId="49" fontId="3" fillId="5" borderId="0" xfId="0" applyNumberFormat="1" applyFont="1" applyFill="1" applyAlignment="1" applyProtection="1">
      <alignment horizontal="left" vertical="top"/>
    </xf>
    <xf numFmtId="0" fontId="2" fillId="0" borderId="0" xfId="0" applyFont="1" applyAlignment="1" applyProtection="1">
      <alignment vertical="center" wrapText="1"/>
    </xf>
    <xf numFmtId="0" fontId="3" fillId="0" borderId="0" xfId="0" quotePrefix="1" applyFont="1" applyAlignment="1" applyProtection="1">
      <alignment horizontal="center" vertical="top" wrapText="1"/>
    </xf>
    <xf numFmtId="4" fontId="3" fillId="0" borderId="0" xfId="0" applyNumberFormat="1" applyFont="1" applyAlignment="1" applyProtection="1">
      <alignment horizontal="right" vertical="top"/>
    </xf>
    <xf numFmtId="0" fontId="2" fillId="0" borderId="0" xfId="0" applyFont="1" applyAlignment="1" applyProtection="1">
      <alignment vertical="top" wrapText="1"/>
    </xf>
    <xf numFmtId="49" fontId="3" fillId="0" borderId="0" xfId="0" applyNumberFormat="1" applyFont="1" applyAlignment="1" applyProtection="1">
      <alignment horizontal="center" vertical="top" wrapText="1"/>
    </xf>
    <xf numFmtId="0" fontId="3" fillId="0" borderId="0" xfId="5" applyFont="1" applyAlignment="1" applyProtection="1">
      <alignment horizontal="left" vertical="top"/>
    </xf>
    <xf numFmtId="49" fontId="3" fillId="0" borderId="0" xfId="0" applyNumberFormat="1" applyFont="1" applyAlignment="1" applyProtection="1">
      <alignment horizontal="left" vertical="top" wrapText="1"/>
    </xf>
    <xf numFmtId="4" fontId="3" fillId="0" borderId="0" xfId="0" applyNumberFormat="1" applyFont="1" applyAlignment="1" applyProtection="1">
      <alignment horizontal="right" vertical="top" wrapText="1"/>
    </xf>
    <xf numFmtId="0" fontId="3" fillId="2" borderId="0" xfId="0" applyFont="1" applyFill="1" applyAlignment="1" applyProtection="1">
      <alignment horizontal="left" vertical="top"/>
    </xf>
    <xf numFmtId="0" fontId="3" fillId="3" borderId="0" xfId="3" applyFont="1" applyFill="1" applyAlignment="1" applyProtection="1">
      <alignment horizontal="left" vertical="top"/>
    </xf>
    <xf numFmtId="0" fontId="3" fillId="5" borderId="0" xfId="5" applyFont="1" applyFill="1" applyAlignment="1" applyProtection="1">
      <alignment horizontal="left" vertical="top"/>
    </xf>
  </cellXfs>
  <cellStyles count="39">
    <cellStyle name="CENA / KOS" xfId="30" xr:uid="{00000000-0005-0000-0000-000000000000}"/>
    <cellStyle name="Comma 10" xfId="7" xr:uid="{00000000-0005-0000-0000-000001000000}"/>
    <cellStyle name="Comma 2 2 2" xfId="9" xr:uid="{00000000-0005-0000-0000-000002000000}"/>
    <cellStyle name="Comma 3" xfId="6" xr:uid="{00000000-0005-0000-0000-000003000000}"/>
    <cellStyle name="Excel Built-in Normal" xfId="14" xr:uid="{00000000-0005-0000-0000-000005000000}"/>
    <cellStyle name="Hiperpovezava" xfId="28" builtinId="8"/>
    <cellStyle name="Navadno" xfId="0" builtinId="0"/>
    <cellStyle name="Navadno 11" xfId="35" xr:uid="{00000000-0005-0000-0000-000007000000}"/>
    <cellStyle name="Navadno 13" xfId="37" xr:uid="{00000000-0005-0000-0000-000008000000}"/>
    <cellStyle name="Navadno 16 2" xfId="31" xr:uid="{00000000-0005-0000-0000-000009000000}"/>
    <cellStyle name="Navadno 16 2 2" xfId="33" xr:uid="{00000000-0005-0000-0000-00000A000000}"/>
    <cellStyle name="Navadno 2" xfId="19" xr:uid="{00000000-0005-0000-0000-00000B000000}"/>
    <cellStyle name="Navadno 2 14 2" xfId="23" xr:uid="{00000000-0005-0000-0000-00000C000000}"/>
    <cellStyle name="Navadno 2 17" xfId="36" xr:uid="{00000000-0005-0000-0000-00000D000000}"/>
    <cellStyle name="Navadno 2 2" xfId="3" xr:uid="{00000000-0005-0000-0000-00000E000000}"/>
    <cellStyle name="Navadno 2 2 2" xfId="29" xr:uid="{00000000-0005-0000-0000-00000F000000}"/>
    <cellStyle name="Navadno 2 3" xfId="12" xr:uid="{00000000-0005-0000-0000-000010000000}"/>
    <cellStyle name="Navadno 27 16" xfId="38" xr:uid="{00000000-0005-0000-0000-000011000000}"/>
    <cellStyle name="Navadno 3" xfId="8" xr:uid="{00000000-0005-0000-0000-000012000000}"/>
    <cellStyle name="Navadno 3 26" xfId="32" xr:uid="{00000000-0005-0000-0000-000013000000}"/>
    <cellStyle name="Navadno 30" xfId="20" xr:uid="{00000000-0005-0000-0000-000014000000}"/>
    <cellStyle name="Navadno 31" xfId="18" xr:uid="{00000000-0005-0000-0000-000015000000}"/>
    <cellStyle name="Navadno 33 2" xfId="22" xr:uid="{00000000-0005-0000-0000-000016000000}"/>
    <cellStyle name="Navadno 34" xfId="21" xr:uid="{00000000-0005-0000-0000-000017000000}"/>
    <cellStyle name="Navadno 4" xfId="24" xr:uid="{00000000-0005-0000-0000-000018000000}"/>
    <cellStyle name="Navadno 5" xfId="25" xr:uid="{00000000-0005-0000-0000-000019000000}"/>
    <cellStyle name="Navadno 50" xfId="15" xr:uid="{00000000-0005-0000-0000-00001A000000}"/>
    <cellStyle name="Navadno 78" xfId="17" xr:uid="{00000000-0005-0000-0000-00001B000000}"/>
    <cellStyle name="Normal 2" xfId="26" xr:uid="{00000000-0005-0000-0000-00001D000000}"/>
    <cellStyle name="Normal 2 2" xfId="4" xr:uid="{00000000-0005-0000-0000-00001E000000}"/>
    <cellStyle name="Normal 4" xfId="5" xr:uid="{00000000-0005-0000-0000-00001F000000}"/>
    <cellStyle name="Odstotek" xfId="27" builtinId="5"/>
    <cellStyle name="Valuta" xfId="1" builtinId="4"/>
    <cellStyle name="Valuta 2" xfId="16" xr:uid="{00000000-0005-0000-0000-000021000000}"/>
    <cellStyle name="Vejica 2" xfId="2" xr:uid="{00000000-0005-0000-0000-000022000000}"/>
    <cellStyle name="Vejica 2 2" xfId="10" xr:uid="{00000000-0005-0000-0000-000023000000}"/>
    <cellStyle name="Vejica 2 3" xfId="13" xr:uid="{00000000-0005-0000-0000-000024000000}"/>
    <cellStyle name="Vejica 3" xfId="11" xr:uid="{00000000-0005-0000-0000-000025000000}"/>
    <cellStyle name="Vejica_popis-splošno-zun.ured" xfId="34" xr:uid="{00000000-0005-0000-0000-000026000000}"/>
  </cellStyles>
  <dxfs count="269">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ill>
        <gradientFill type="path" left="0.5" right="0.5" top="0.5" bottom="0.5">
          <stop position="0">
            <color rgb="FFFFC000"/>
          </stop>
          <stop position="1">
            <color rgb="FFFFFF00"/>
          </stop>
        </gradientFill>
      </fill>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left"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fill>
        <patternFill patternType="solid">
          <fgColor indexed="64"/>
          <bgColor theme="9" tint="0.5999938962981048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Narrow"/>
        <scheme val="none"/>
      </font>
      <numFmt numFmtId="168" formatCode="0.00_)"/>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fill>
        <patternFill patternType="solid">
          <fgColor indexed="64"/>
          <bgColor theme="9" tint="0.5999938962981048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Narrow"/>
        <scheme val="none"/>
      </font>
      <numFmt numFmtId="168" formatCode="0.00_)"/>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fill>
        <patternFill patternType="solid">
          <fgColor indexed="64"/>
          <bgColor theme="9" tint="0.59999389629810485"/>
        </patternFill>
      </fill>
      <alignment horizontal="right" vertical="top"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Narrow"/>
        <scheme val="none"/>
      </font>
      <numFmt numFmtId="168" formatCode="0.00_)"/>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strike val="0"/>
        <outline val="0"/>
        <shadow val="0"/>
        <u val="none"/>
        <vertAlign val="baseline"/>
        <sz val="10"/>
        <name val="Arial Narrow"/>
        <scheme val="none"/>
      </font>
      <alignment vertical="top" textRotation="0" indent="0" justifyLastLine="0" shrinkToFit="0" readingOrder="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4" formatCode="#,##0.00"/>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alignment horizontal="left" vertical="top" textRotation="0" wrapText="1"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right" vertical="top" textRotation="0" wrapText="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30" formatCode="@"/>
      <alignment horizontal="general" vertical="top" textRotation="0" wrapText="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strike val="0"/>
        <outline val="0"/>
        <shadow val="0"/>
        <u val="none"/>
        <vertAlign val="baseline"/>
        <sz val="10"/>
        <name val="Arial Narrow"/>
        <scheme val="none"/>
      </font>
      <alignment vertical="top" textRotation="0" indent="0" justifyLastLine="0" shrinkToFit="0" readingOrder="0"/>
      <protection locked="1" hidden="0"/>
    </dxf>
    <dxf>
      <font>
        <b/>
        <i val="0"/>
        <strike val="0"/>
        <condense val="0"/>
        <extend val="0"/>
        <outline val="0"/>
        <shadow val="0"/>
        <u val="none"/>
        <vertAlign val="baseline"/>
        <sz val="10"/>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0</xdr:colOff>
      <xdr:row>151</xdr:row>
      <xdr:rowOff>0</xdr:rowOff>
    </xdr:from>
    <xdr:ext cx="65" cy="172227"/>
    <xdr:sp macro="" textlink="">
      <xdr:nvSpPr>
        <xdr:cNvPr id="2" name="PoljeZBesedilom 1">
          <a:extLst>
            <a:ext uri="{FF2B5EF4-FFF2-40B4-BE49-F238E27FC236}">
              <a16:creationId xmlns:a16="http://schemas.microsoft.com/office/drawing/2014/main" id="{05836912-F2F9-464E-8F91-A12994945F0C}"/>
            </a:ext>
          </a:extLst>
        </xdr:cNvPr>
        <xdr:cNvSpPr txBox="1"/>
      </xdr:nvSpPr>
      <xdr:spPr>
        <a:xfrm>
          <a:off x="11572875" y="169268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151</xdr:row>
      <xdr:rowOff>0</xdr:rowOff>
    </xdr:from>
    <xdr:ext cx="65" cy="172227"/>
    <xdr:sp macro="" textlink="">
      <xdr:nvSpPr>
        <xdr:cNvPr id="3" name="PoljeZBesedilom 2">
          <a:extLst>
            <a:ext uri="{FF2B5EF4-FFF2-40B4-BE49-F238E27FC236}">
              <a16:creationId xmlns:a16="http://schemas.microsoft.com/office/drawing/2014/main" id="{1F4AB100-E338-43A1-87D3-184C9CFEE3D4}"/>
            </a:ext>
          </a:extLst>
        </xdr:cNvPr>
        <xdr:cNvSpPr txBox="1"/>
      </xdr:nvSpPr>
      <xdr:spPr>
        <a:xfrm>
          <a:off x="11572875" y="169268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224</xdr:row>
      <xdr:rowOff>0</xdr:rowOff>
    </xdr:from>
    <xdr:ext cx="65" cy="172227"/>
    <xdr:sp macro="" textlink="">
      <xdr:nvSpPr>
        <xdr:cNvPr id="4" name="PoljeZBesedilom 3">
          <a:extLst>
            <a:ext uri="{FF2B5EF4-FFF2-40B4-BE49-F238E27FC236}">
              <a16:creationId xmlns:a16="http://schemas.microsoft.com/office/drawing/2014/main" id="{77ABE591-7BDB-46D3-9654-1F6F0B495941}"/>
            </a:ext>
          </a:extLst>
        </xdr:cNvPr>
        <xdr:cNvSpPr txBox="1"/>
      </xdr:nvSpPr>
      <xdr:spPr>
        <a:xfrm>
          <a:off x="11572875" y="26496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224</xdr:row>
      <xdr:rowOff>0</xdr:rowOff>
    </xdr:from>
    <xdr:ext cx="65" cy="172227"/>
    <xdr:sp macro="" textlink="">
      <xdr:nvSpPr>
        <xdr:cNvPr id="5" name="PoljeZBesedilom 4">
          <a:extLst>
            <a:ext uri="{FF2B5EF4-FFF2-40B4-BE49-F238E27FC236}">
              <a16:creationId xmlns:a16="http://schemas.microsoft.com/office/drawing/2014/main" id="{833E4599-582F-4144-9ED4-C61DAA4F0E31}"/>
            </a:ext>
          </a:extLst>
        </xdr:cNvPr>
        <xdr:cNvSpPr txBox="1"/>
      </xdr:nvSpPr>
      <xdr:spPr>
        <a:xfrm>
          <a:off x="11572875" y="26496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6" name="PoljeZBesedilom 5">
          <a:extLst>
            <a:ext uri="{FF2B5EF4-FFF2-40B4-BE49-F238E27FC236}">
              <a16:creationId xmlns:a16="http://schemas.microsoft.com/office/drawing/2014/main" id="{502FBBFD-FB33-47F0-AD38-FE854A2E5148}"/>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7" name="PoljeZBesedilom 6">
          <a:extLst>
            <a:ext uri="{FF2B5EF4-FFF2-40B4-BE49-F238E27FC236}">
              <a16:creationId xmlns:a16="http://schemas.microsoft.com/office/drawing/2014/main" id="{1F0B63C0-845D-46CD-9438-039FF7FD93A7}"/>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8" name="PoljeZBesedilom 7">
          <a:extLst>
            <a:ext uri="{FF2B5EF4-FFF2-40B4-BE49-F238E27FC236}">
              <a16:creationId xmlns:a16="http://schemas.microsoft.com/office/drawing/2014/main" id="{75E9884A-DC9A-44DC-9588-60147FB0E177}"/>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9" name="PoljeZBesedilom 8">
          <a:extLst>
            <a:ext uri="{FF2B5EF4-FFF2-40B4-BE49-F238E27FC236}">
              <a16:creationId xmlns:a16="http://schemas.microsoft.com/office/drawing/2014/main" id="{1E7BBE0B-E4B9-4277-AC2F-6A81A6AF75A6}"/>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151</xdr:row>
      <xdr:rowOff>0</xdr:rowOff>
    </xdr:from>
    <xdr:ext cx="65" cy="172227"/>
    <xdr:sp macro="" textlink="">
      <xdr:nvSpPr>
        <xdr:cNvPr id="10" name="PoljeZBesedilom 9">
          <a:extLst>
            <a:ext uri="{FF2B5EF4-FFF2-40B4-BE49-F238E27FC236}">
              <a16:creationId xmlns:a16="http://schemas.microsoft.com/office/drawing/2014/main" id="{9F58147F-714D-4E50-A4DB-8C578D8E8489}"/>
            </a:ext>
          </a:extLst>
        </xdr:cNvPr>
        <xdr:cNvSpPr txBox="1"/>
      </xdr:nvSpPr>
      <xdr:spPr>
        <a:xfrm>
          <a:off x="11572875" y="169268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151</xdr:row>
      <xdr:rowOff>0</xdr:rowOff>
    </xdr:from>
    <xdr:ext cx="65" cy="172227"/>
    <xdr:sp macro="" textlink="">
      <xdr:nvSpPr>
        <xdr:cNvPr id="11" name="PoljeZBesedilom 10">
          <a:extLst>
            <a:ext uri="{FF2B5EF4-FFF2-40B4-BE49-F238E27FC236}">
              <a16:creationId xmlns:a16="http://schemas.microsoft.com/office/drawing/2014/main" id="{80A304C8-18A4-4F72-9675-028A23BF174F}"/>
            </a:ext>
          </a:extLst>
        </xdr:cNvPr>
        <xdr:cNvSpPr txBox="1"/>
      </xdr:nvSpPr>
      <xdr:spPr>
        <a:xfrm>
          <a:off x="11572875" y="169268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224</xdr:row>
      <xdr:rowOff>0</xdr:rowOff>
    </xdr:from>
    <xdr:ext cx="65" cy="172227"/>
    <xdr:sp macro="" textlink="">
      <xdr:nvSpPr>
        <xdr:cNvPr id="12" name="PoljeZBesedilom 11">
          <a:extLst>
            <a:ext uri="{FF2B5EF4-FFF2-40B4-BE49-F238E27FC236}">
              <a16:creationId xmlns:a16="http://schemas.microsoft.com/office/drawing/2014/main" id="{1879DE53-8006-4780-A33A-23D63AD4FC8F}"/>
            </a:ext>
          </a:extLst>
        </xdr:cNvPr>
        <xdr:cNvSpPr txBox="1"/>
      </xdr:nvSpPr>
      <xdr:spPr>
        <a:xfrm>
          <a:off x="11572875" y="26496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224</xdr:row>
      <xdr:rowOff>0</xdr:rowOff>
    </xdr:from>
    <xdr:ext cx="65" cy="172227"/>
    <xdr:sp macro="" textlink="">
      <xdr:nvSpPr>
        <xdr:cNvPr id="13" name="PoljeZBesedilom 12">
          <a:extLst>
            <a:ext uri="{FF2B5EF4-FFF2-40B4-BE49-F238E27FC236}">
              <a16:creationId xmlns:a16="http://schemas.microsoft.com/office/drawing/2014/main" id="{59D08B3A-99C5-430C-B6C0-CDDB17DFCF0F}"/>
            </a:ext>
          </a:extLst>
        </xdr:cNvPr>
        <xdr:cNvSpPr txBox="1"/>
      </xdr:nvSpPr>
      <xdr:spPr>
        <a:xfrm>
          <a:off x="11572875" y="264966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14" name="PoljeZBesedilom 13">
          <a:extLst>
            <a:ext uri="{FF2B5EF4-FFF2-40B4-BE49-F238E27FC236}">
              <a16:creationId xmlns:a16="http://schemas.microsoft.com/office/drawing/2014/main" id="{E9992145-7085-40FD-AFA8-106450A20E0C}"/>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15" name="PoljeZBesedilom 14">
          <a:extLst>
            <a:ext uri="{FF2B5EF4-FFF2-40B4-BE49-F238E27FC236}">
              <a16:creationId xmlns:a16="http://schemas.microsoft.com/office/drawing/2014/main" id="{CC69D685-E54C-4567-B9EB-5072CEF5A5B3}"/>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16" name="PoljeZBesedilom 15">
          <a:extLst>
            <a:ext uri="{FF2B5EF4-FFF2-40B4-BE49-F238E27FC236}">
              <a16:creationId xmlns:a16="http://schemas.microsoft.com/office/drawing/2014/main" id="{77A1118B-2FEA-42C7-9061-1CCEC6D49C28}"/>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8</xdr:col>
      <xdr:colOff>0</xdr:colOff>
      <xdr:row>228</xdr:row>
      <xdr:rowOff>0</xdr:rowOff>
    </xdr:from>
    <xdr:ext cx="65" cy="172227"/>
    <xdr:sp macro="" textlink="">
      <xdr:nvSpPr>
        <xdr:cNvPr id="17" name="PoljeZBesedilom 16">
          <a:extLst>
            <a:ext uri="{FF2B5EF4-FFF2-40B4-BE49-F238E27FC236}">
              <a16:creationId xmlns:a16="http://schemas.microsoft.com/office/drawing/2014/main" id="{49EA8F11-8559-4B8B-ACB7-A3584B7F2E06}"/>
            </a:ext>
          </a:extLst>
        </xdr:cNvPr>
        <xdr:cNvSpPr txBox="1"/>
      </xdr:nvSpPr>
      <xdr:spPr>
        <a:xfrm>
          <a:off x="11572875" y="268366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I308" totalsRowShown="0" headerRowDxfId="268" dataDxfId="267">
  <autoFilter ref="A1:I308" xr:uid="{00000000-0009-0000-0100-000001000000}"/>
  <sortState ref="A2:I308">
    <sortCondition ref="A1:A308"/>
  </sortState>
  <tableColumns count="9">
    <tableColumn id="11" xr3:uid="{00000000-0010-0000-0000-00000B000000}" name="ID" dataDxfId="266"/>
    <tableColumn id="9" xr3:uid="{00000000-0010-0000-0000-000009000000}" name="ID1" dataDxfId="265"/>
    <tableColumn id="10" xr3:uid="{00000000-0010-0000-0000-00000A000000}" name="post." dataDxfId="264"/>
    <tableColumn id="2" xr3:uid="{00000000-0010-0000-0000-000002000000}" name="Opis postavke" dataDxfId="263"/>
    <tableColumn id="3" xr3:uid="{00000000-0010-0000-0000-000003000000}" name="Opomba" dataDxfId="262"/>
    <tableColumn id="4" xr3:uid="{00000000-0010-0000-0000-000004000000}" name="EM" dataDxfId="261"/>
    <tableColumn id="5" xr3:uid="{00000000-0010-0000-0000-000005000000}" name="Količina" dataDxfId="260"/>
    <tableColumn id="6" xr3:uid="{00000000-0010-0000-0000-000006000000}" name="cena/EM" dataDxfId="259"/>
    <tableColumn id="7" xr3:uid="{00000000-0010-0000-0000-000007000000}" name="SKUPAJ" dataDxfId="258"/>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ela115" displayName="Tabela115" ref="A1:I131" totalsRowShown="0" headerRowDxfId="160" dataDxfId="159">
  <autoFilter ref="A1:I131" xr:uid="{00000000-0009-0000-0100-00000E000000}"/>
  <sortState ref="A2:I5">
    <sortCondition ref="A1:A5"/>
  </sortState>
  <tableColumns count="9">
    <tableColumn id="11" xr3:uid="{00000000-0010-0000-0900-00000B000000}" name="ID" dataDxfId="158" totalsRowDxfId="157"/>
    <tableColumn id="9" xr3:uid="{00000000-0010-0000-0900-000009000000}" name="ID1" dataDxfId="156" totalsRowDxfId="155"/>
    <tableColumn id="10" xr3:uid="{00000000-0010-0000-0900-00000A000000}" name="post." dataDxfId="154" totalsRowDxfId="153"/>
    <tableColumn id="2" xr3:uid="{00000000-0010-0000-0900-000002000000}" name="Opis postavke" dataDxfId="152" totalsRowDxfId="151"/>
    <tableColumn id="3" xr3:uid="{00000000-0010-0000-0900-000003000000}" name="Opomba" dataDxfId="150" totalsRowDxfId="149"/>
    <tableColumn id="4" xr3:uid="{00000000-0010-0000-0900-000004000000}" name="EM" dataDxfId="148" totalsRowDxfId="147"/>
    <tableColumn id="5" xr3:uid="{00000000-0010-0000-0900-000005000000}" name="Količina" dataDxfId="146" totalsRowDxfId="145"/>
    <tableColumn id="6" xr3:uid="{00000000-0010-0000-0900-000006000000}" name="cena/EM" dataDxfId="144" totalsRowDxfId="143"/>
    <tableColumn id="7" xr3:uid="{00000000-0010-0000-0900-000007000000}" name="SKUPAJ" dataDxfId="142" totalsRowDxfId="141">
      <calculatedColumnFormula>IF(Tabela115[[#This Row],[cena/EM]]&lt;&gt;0,(IFERROR(ROUND(SUM(Tabela115[[#This Row],[Količina]]*Tabela115[[#This Row],[cena/EM]]),2),"")),"Preveri vnos cene")</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ela113" displayName="Tabela113" ref="A1:I114" totalsRowShown="0" headerRowDxfId="140" dataDxfId="139">
  <autoFilter ref="A1:I114" xr:uid="{00000000-0009-0000-0100-00000C000000}"/>
  <sortState ref="A2:I114">
    <sortCondition ref="A1:A114"/>
  </sortState>
  <tableColumns count="9">
    <tableColumn id="11" xr3:uid="{00000000-0010-0000-0A00-00000B000000}" name="ID" dataDxfId="138" totalsRowDxfId="137"/>
    <tableColumn id="9" xr3:uid="{00000000-0010-0000-0A00-000009000000}" name="ID1" dataDxfId="136" totalsRowDxfId="135"/>
    <tableColumn id="10" xr3:uid="{00000000-0010-0000-0A00-00000A000000}" name="post." dataDxfId="134" totalsRowDxfId="133"/>
    <tableColumn id="2" xr3:uid="{00000000-0010-0000-0A00-000002000000}" name="Opis postavke" dataDxfId="132" totalsRowDxfId="131"/>
    <tableColumn id="3" xr3:uid="{00000000-0010-0000-0A00-000003000000}" name="Opomba" dataDxfId="130" totalsRowDxfId="129"/>
    <tableColumn id="4" xr3:uid="{00000000-0010-0000-0A00-000004000000}" name="EM" dataDxfId="128" totalsRowDxfId="127"/>
    <tableColumn id="5" xr3:uid="{00000000-0010-0000-0A00-000005000000}" name="Količina" dataDxfId="126" totalsRowDxfId="125"/>
    <tableColumn id="6" xr3:uid="{00000000-0010-0000-0A00-000006000000}" name="cena/EM" dataDxfId="124" totalsRowDxfId="123"/>
    <tableColumn id="7" xr3:uid="{00000000-0010-0000-0A00-000007000000}" name="SKUPAJ" dataDxfId="122" totalsRowDxfId="121"/>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ela114" displayName="Tabela114" ref="A1:I223" totalsRowShown="0" headerRowDxfId="120" dataDxfId="119">
  <autoFilter ref="A1:I223" xr:uid="{00000000-0009-0000-0100-00000D000000}"/>
  <sortState ref="A2:I298">
    <sortCondition ref="A1:A298"/>
  </sortState>
  <tableColumns count="9">
    <tableColumn id="11" xr3:uid="{00000000-0010-0000-0B00-00000B000000}" name="ID" dataDxfId="118"/>
    <tableColumn id="9" xr3:uid="{00000000-0010-0000-0B00-000009000000}" name="ID1" dataDxfId="117"/>
    <tableColumn id="10" xr3:uid="{00000000-0010-0000-0B00-00000A000000}" name="post." dataDxfId="116"/>
    <tableColumn id="2" xr3:uid="{00000000-0010-0000-0B00-000002000000}" name="Opis postavke" dataDxfId="115"/>
    <tableColumn id="3" xr3:uid="{00000000-0010-0000-0B00-000003000000}" name="Opomba" dataDxfId="114"/>
    <tableColumn id="4" xr3:uid="{00000000-0010-0000-0B00-000004000000}" name="EM" dataDxfId="113"/>
    <tableColumn id="5" xr3:uid="{00000000-0010-0000-0B00-000005000000}" name="Količina" dataDxfId="112"/>
    <tableColumn id="6" xr3:uid="{00000000-0010-0000-0B00-000006000000}" name="cena/EM" dataDxfId="111"/>
    <tableColumn id="7" xr3:uid="{00000000-0010-0000-0B00-000007000000}" name="SKUPAJ" dataDxfId="110"/>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1CE4D03-F18F-451E-A8BC-5490A20CF77B}" name="Tabela155" displayName="Tabela155" ref="A1:I155" totalsRowShown="0" headerRowDxfId="109" dataDxfId="108">
  <autoFilter ref="A1:I155" xr:uid="{72BC9BC7-8499-4B49-B2BF-79B4FB75635C}"/>
  <sortState ref="A2:I92">
    <sortCondition ref="A1:A92"/>
  </sortState>
  <tableColumns count="9">
    <tableColumn id="11" xr3:uid="{D8F2D940-45A5-4C4C-B3F2-540B08249A79}" name="ID" dataDxfId="107"/>
    <tableColumn id="9" xr3:uid="{335E2109-9CCE-4D5E-871B-41DDC28FB3AD}" name="ID1" dataDxfId="106"/>
    <tableColumn id="10" xr3:uid="{26D53832-2505-478B-B643-BCAA63133D45}" name="post." dataDxfId="105"/>
    <tableColumn id="2" xr3:uid="{5A181E17-B6F4-4E7F-B1E2-6D1B95EE8060}" name="Opis postavke" dataDxfId="104"/>
    <tableColumn id="3" xr3:uid="{099CE7F8-9101-4555-AE21-460923BBBBC0}" name="Opomba" dataDxfId="103"/>
    <tableColumn id="4" xr3:uid="{A3CC15D4-12B4-4D02-95BA-F1EE8D1A3E92}" name="EM" dataDxfId="102"/>
    <tableColumn id="5" xr3:uid="{DFC9C9E7-EC38-4295-ABC3-639A3AA1FAD9}" name="Količina" dataDxfId="101"/>
    <tableColumn id="6" xr3:uid="{2BFF4CBD-1121-4855-940F-A81F2FF120D3}" name="cena/EM" dataDxfId="100"/>
    <tableColumn id="7" xr3:uid="{F18248D5-68D4-407C-AC43-40E7C35AA08A}" name="SKUPAJ" dataDxfId="99"/>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08AEA-05FB-4D1C-8EF4-ED91F2204DD8}" name="Tabela1165" displayName="Tabela1165" ref="A1:I164" totalsRowShown="0" headerRowDxfId="43" dataDxfId="42">
  <autoFilter ref="A1:I164" xr:uid="{1793F72F-4D00-4479-B6F3-AAFF1516D9FE}"/>
  <sortState ref="A2:I83">
    <sortCondition ref="A1:A83"/>
  </sortState>
  <tableColumns count="9">
    <tableColumn id="11" xr3:uid="{1CC92979-3B09-43D7-BE86-900D1C7B051D}" name="ID" dataDxfId="41"/>
    <tableColumn id="9" xr3:uid="{F0EBE6C0-4B67-43ED-A0B0-8C21BD5783EC}" name="ID1" dataDxfId="40"/>
    <tableColumn id="10" xr3:uid="{6A789E49-71BD-438D-8094-64F87D5D5DA8}" name="post." dataDxfId="39"/>
    <tableColumn id="2" xr3:uid="{BB50173B-BEBD-419F-9894-3BF582B2DF87}" name="Opis postavke" dataDxfId="38"/>
    <tableColumn id="3" xr3:uid="{123DA08C-F401-4B02-86CB-4A2FEA73F22A}" name="Opomba" dataDxfId="37"/>
    <tableColumn id="4" xr3:uid="{F7A703E5-6C12-4E15-B147-031047B75169}" name="EM" dataDxfId="36"/>
    <tableColumn id="5" xr3:uid="{B74DCD97-7DEE-4735-84EF-FEE7106395B8}" name="Količina" dataDxfId="35"/>
    <tableColumn id="6" xr3:uid="{6E695051-C9F2-4029-86D7-7120A1FDD43D}" name="cena/EM" dataDxfId="34"/>
    <tableColumn id="7" xr3:uid="{6BB4AD5A-7939-4656-9552-A0D52605F79D}" name="SKUPAJ" dataDxfId="33"/>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ela117" displayName="Tabela117" ref="A1:I64" totalsRowShown="0" headerRowDxfId="98" dataDxfId="97">
  <autoFilter ref="A1:I64" xr:uid="{00000000-0009-0000-0100-000010000000}"/>
  <sortState ref="A2:I322">
    <sortCondition ref="A1:A322"/>
  </sortState>
  <tableColumns count="9">
    <tableColumn id="11" xr3:uid="{00000000-0010-0000-0E00-00000B000000}" name="ID" dataDxfId="96"/>
    <tableColumn id="9" xr3:uid="{00000000-0010-0000-0E00-000009000000}" name="ID1" dataDxfId="95"/>
    <tableColumn id="10" xr3:uid="{00000000-0010-0000-0E00-00000A000000}" name="post." dataDxfId="94"/>
    <tableColumn id="2" xr3:uid="{00000000-0010-0000-0E00-000002000000}" name="Opis postavke" dataDxfId="93"/>
    <tableColumn id="3" xr3:uid="{00000000-0010-0000-0E00-000003000000}" name="Opomba" dataDxfId="92"/>
    <tableColumn id="4" xr3:uid="{00000000-0010-0000-0E00-000004000000}" name="EM" dataDxfId="91"/>
    <tableColumn id="5" xr3:uid="{00000000-0010-0000-0E00-000005000000}" name="Količina" dataDxfId="90"/>
    <tableColumn id="6" xr3:uid="{00000000-0010-0000-0E00-000006000000}" name="cena/EM" dataDxfId="89"/>
    <tableColumn id="7" xr3:uid="{00000000-0010-0000-0E00-000007000000}" name="SKUPAJ" dataDxfId="88"/>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F000000}" name="Tabela17" displayName="Tabela17" ref="A1:I250" totalsRowShown="0" headerRowDxfId="87" dataDxfId="86">
  <autoFilter ref="A1:I250" xr:uid="{00000000-0009-0000-0100-000006000000}"/>
  <sortState ref="A2:I250">
    <sortCondition ref="A1:A250"/>
  </sortState>
  <tableColumns count="9">
    <tableColumn id="11" xr3:uid="{00000000-0010-0000-0F00-00000B000000}" name="ID" dataDxfId="85"/>
    <tableColumn id="9" xr3:uid="{00000000-0010-0000-0F00-000009000000}" name="ID1" dataDxfId="84"/>
    <tableColumn id="10" xr3:uid="{00000000-0010-0000-0F00-00000A000000}" name="post." dataDxfId="83"/>
    <tableColumn id="2" xr3:uid="{00000000-0010-0000-0F00-000002000000}" name="Opis postavke" dataDxfId="82"/>
    <tableColumn id="3" xr3:uid="{00000000-0010-0000-0F00-000003000000}" name="Opomba" dataDxfId="81"/>
    <tableColumn id="4" xr3:uid="{00000000-0010-0000-0F00-000004000000}" name="EM" dataDxfId="80"/>
    <tableColumn id="5" xr3:uid="{00000000-0010-0000-0F00-000005000000}" name="Količina" dataDxfId="79"/>
    <tableColumn id="6" xr3:uid="{00000000-0010-0000-0F00-000006000000}" name="cena/EM" dataDxfId="78"/>
    <tableColumn id="7" xr3:uid="{00000000-0010-0000-0F00-000007000000}" name="SKUPAJ" dataDxfId="77"/>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ela11820" displayName="Tabela11820" ref="A1:I31" totalsRowShown="0" headerRowDxfId="76" dataDxfId="75">
  <autoFilter ref="A1:I31" xr:uid="{00000000-0009-0000-0100-000013000000}"/>
  <sortState ref="A2:I22">
    <sortCondition ref="A1:A22"/>
  </sortState>
  <tableColumns count="9">
    <tableColumn id="11" xr3:uid="{00000000-0010-0000-1100-00000B000000}" name="ID" dataDxfId="74"/>
    <tableColumn id="9" xr3:uid="{00000000-0010-0000-1100-000009000000}" name="ID1" dataDxfId="73"/>
    <tableColumn id="10" xr3:uid="{00000000-0010-0000-1100-00000A000000}" name="post." dataDxfId="72"/>
    <tableColumn id="2" xr3:uid="{00000000-0010-0000-1100-000002000000}" name="Opis postavke" dataDxfId="71"/>
    <tableColumn id="3" xr3:uid="{00000000-0010-0000-1100-000003000000}" name="Opomba" dataDxfId="70"/>
    <tableColumn id="4" xr3:uid="{00000000-0010-0000-1100-000004000000}" name="EM" dataDxfId="69"/>
    <tableColumn id="5" xr3:uid="{00000000-0010-0000-1100-000005000000}" name="Količina" dataDxfId="68"/>
    <tableColumn id="6" xr3:uid="{00000000-0010-0000-1100-000006000000}" name="cena/EM" dataDxfId="67"/>
    <tableColumn id="7" xr3:uid="{00000000-0010-0000-1100-000007000000}" name="SKUPAJ" dataDxfId="66"/>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ela121" displayName="Tabela121" ref="A1:I58" totalsRowShown="0" headerRowDxfId="65" dataDxfId="64">
  <autoFilter ref="A1:I58" xr:uid="{00000000-0009-0000-0100-000014000000}"/>
  <sortState ref="A2:I58">
    <sortCondition ref="A1:A58"/>
  </sortState>
  <tableColumns count="9">
    <tableColumn id="11" xr3:uid="{00000000-0010-0000-1200-00000B000000}" name="ID" dataDxfId="63"/>
    <tableColumn id="9" xr3:uid="{00000000-0010-0000-1200-000009000000}" name="ID1" dataDxfId="62"/>
    <tableColumn id="10" xr3:uid="{00000000-0010-0000-1200-00000A000000}" name="post." dataDxfId="61"/>
    <tableColumn id="2" xr3:uid="{00000000-0010-0000-1200-000002000000}" name="Opis postavke" dataDxfId="60"/>
    <tableColumn id="3" xr3:uid="{00000000-0010-0000-1200-000003000000}" name="Opomba" dataDxfId="59"/>
    <tableColumn id="4" xr3:uid="{00000000-0010-0000-1200-000004000000}" name="EM" dataDxfId="58"/>
    <tableColumn id="5" xr3:uid="{00000000-0010-0000-1200-000005000000}" name="Količina" dataDxfId="57"/>
    <tableColumn id="6" xr3:uid="{00000000-0010-0000-1200-000006000000}" name="cena/EM" dataDxfId="56"/>
    <tableColumn id="7" xr3:uid="{00000000-0010-0000-1200-000007000000}" name="SKUPAJ" dataDxfId="55"/>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9065547-930F-447F-85FC-335C12C6E244}" name="Tabela12119" displayName="Tabela12119" ref="A1:I15" totalsRowShown="0" headerRowDxfId="54" dataDxfId="53">
  <autoFilter ref="A1:I15" xr:uid="{00000000-0009-0000-0100-000014000000}"/>
  <sortState ref="A2:I15">
    <sortCondition ref="A1:A15"/>
  </sortState>
  <tableColumns count="9">
    <tableColumn id="11" xr3:uid="{40B956B8-790D-447D-A65D-03C92D8CA6BA}" name="ID" dataDxfId="52"/>
    <tableColumn id="9" xr3:uid="{70269420-9892-45D5-9113-7AD4ABAF5B86}" name="ID1" dataDxfId="51"/>
    <tableColumn id="10" xr3:uid="{56C48DEC-939F-4216-AA5C-56466347DF5D}" name="post." dataDxfId="50"/>
    <tableColumn id="2" xr3:uid="{CA5E892A-CA2B-48A6-9B60-B0076498A130}" name="Opis postavke" dataDxfId="49"/>
    <tableColumn id="3" xr3:uid="{00391731-9E06-4C0A-834D-24A31F925D3A}" name="Opomba" dataDxfId="48"/>
    <tableColumn id="4" xr3:uid="{02864EE9-8263-4BEA-9BD6-5AF933757C35}" name="EM" dataDxfId="47"/>
    <tableColumn id="5" xr3:uid="{B157227D-5B86-4372-98C5-097E509AA54E}" name="Količina" dataDxfId="46"/>
    <tableColumn id="6" xr3:uid="{8233E867-0537-4F06-AF51-08C0AA3A5BCA}" name="cena/EM" dataDxfId="45"/>
    <tableColumn id="7" xr3:uid="{666D65D5-DF70-43ED-9688-4BEF03A93AB8}" name="SKUPAJ" dataDxfId="4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3" displayName="Tabela13" ref="A1:I63" totalsRowShown="0" headerRowDxfId="257" dataDxfId="256">
  <autoFilter ref="A1:I63" xr:uid="{00000000-0009-0000-0100-000002000000}"/>
  <sortState ref="A2:I63">
    <sortCondition ref="A1:A63"/>
  </sortState>
  <tableColumns count="9">
    <tableColumn id="11" xr3:uid="{00000000-0010-0000-0100-00000B000000}" name="ID" dataDxfId="255"/>
    <tableColumn id="9" xr3:uid="{00000000-0010-0000-0100-000009000000}" name="ID1" dataDxfId="254"/>
    <tableColumn id="10" xr3:uid="{00000000-0010-0000-0100-00000A000000}" name="post." dataDxfId="253"/>
    <tableColumn id="2" xr3:uid="{00000000-0010-0000-0100-000002000000}" name="Opis postavke" dataDxfId="252"/>
    <tableColumn id="3" xr3:uid="{00000000-0010-0000-0100-000003000000}" name="Opomba" dataDxfId="251"/>
    <tableColumn id="4" xr3:uid="{00000000-0010-0000-0100-000004000000}" name="EM" dataDxfId="250"/>
    <tableColumn id="5" xr3:uid="{00000000-0010-0000-0100-000005000000}" name="Količina" dataDxfId="249"/>
    <tableColumn id="6" xr3:uid="{00000000-0010-0000-0100-000006000000}" name="cena/EM" dataDxfId="248"/>
    <tableColumn id="7" xr3:uid="{00000000-0010-0000-0100-000007000000}" name="SKUPAJ" dataDxfId="247"/>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14" displayName="Tabela14" ref="A1:I205" totalsRowShown="0" headerRowDxfId="246" dataDxfId="245">
  <autoFilter ref="A1:I205" xr:uid="{00000000-0009-0000-0100-000003000000}"/>
  <sortState ref="A2:I205">
    <sortCondition ref="A1:A205"/>
  </sortState>
  <tableColumns count="9">
    <tableColumn id="11" xr3:uid="{00000000-0010-0000-0200-00000B000000}" name="ID" dataDxfId="244"/>
    <tableColumn id="9" xr3:uid="{00000000-0010-0000-0200-000009000000}" name="ID1" dataDxfId="243"/>
    <tableColumn id="10" xr3:uid="{00000000-0010-0000-0200-00000A000000}" name="post." dataDxfId="242"/>
    <tableColumn id="2" xr3:uid="{00000000-0010-0000-0200-000002000000}" name="Opis postavke" dataDxfId="241"/>
    <tableColumn id="3" xr3:uid="{00000000-0010-0000-0200-000003000000}" name="Opomba" dataDxfId="240"/>
    <tableColumn id="4" xr3:uid="{00000000-0010-0000-0200-000004000000}" name="EM" dataDxfId="239"/>
    <tableColumn id="5" xr3:uid="{00000000-0010-0000-0200-000005000000}" name="Količina" dataDxfId="238"/>
    <tableColumn id="6" xr3:uid="{00000000-0010-0000-0200-000006000000}" name="cena/EM" dataDxfId="237"/>
    <tableColumn id="7" xr3:uid="{00000000-0010-0000-0200-000007000000}" name="SKUPAJ" dataDxfId="236"/>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a16" displayName="Tabela16" ref="A1:I25" totalsRowShown="0" headerRowDxfId="235" dataDxfId="234">
  <autoFilter ref="A1:I25" xr:uid="{00000000-0009-0000-0100-000005000000}"/>
  <sortState ref="A2:I327">
    <sortCondition ref="A1:A327"/>
  </sortState>
  <tableColumns count="9">
    <tableColumn id="11" xr3:uid="{00000000-0010-0000-0300-00000B000000}" name="ID" dataDxfId="233"/>
    <tableColumn id="9" xr3:uid="{00000000-0010-0000-0300-000009000000}" name="ID1" dataDxfId="232"/>
    <tableColumn id="10" xr3:uid="{00000000-0010-0000-0300-00000A000000}" name="post." dataDxfId="231"/>
    <tableColumn id="2" xr3:uid="{00000000-0010-0000-0300-000002000000}" name="Opis postavke" dataDxfId="230"/>
    <tableColumn id="3" xr3:uid="{00000000-0010-0000-0300-000003000000}" name="Opomba" dataDxfId="229"/>
    <tableColumn id="4" xr3:uid="{00000000-0010-0000-0300-000004000000}" name="EM" dataDxfId="228"/>
    <tableColumn id="5" xr3:uid="{00000000-0010-0000-0300-000005000000}" name="Količina" dataDxfId="227"/>
    <tableColumn id="6" xr3:uid="{00000000-0010-0000-0300-000006000000}" name="cena/EM" dataDxfId="226"/>
    <tableColumn id="7" xr3:uid="{00000000-0010-0000-0300-000007000000}" name="SKUPAJ" dataDxfId="225"/>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ela18" displayName="Tabela18" ref="A1:I47" totalsRowShown="0" headerRowDxfId="224" dataDxfId="223">
  <autoFilter ref="A1:I47" xr:uid="{00000000-0009-0000-0100-000007000000}"/>
  <sortState ref="A2:I47">
    <sortCondition ref="A1:A47"/>
  </sortState>
  <tableColumns count="9">
    <tableColumn id="11" xr3:uid="{00000000-0010-0000-0400-00000B000000}" name="ID" dataDxfId="222"/>
    <tableColumn id="9" xr3:uid="{00000000-0010-0000-0400-000009000000}" name="ID1" dataDxfId="221"/>
    <tableColumn id="10" xr3:uid="{00000000-0010-0000-0400-00000A000000}" name="post." dataDxfId="220"/>
    <tableColumn id="2" xr3:uid="{00000000-0010-0000-0400-000002000000}" name="Opis postavke" dataDxfId="219"/>
    <tableColumn id="3" xr3:uid="{00000000-0010-0000-0400-000003000000}" name="Opomba" dataDxfId="218"/>
    <tableColumn id="4" xr3:uid="{00000000-0010-0000-0400-000004000000}" name="EM" dataDxfId="217"/>
    <tableColumn id="5" xr3:uid="{00000000-0010-0000-0400-000005000000}" name="Količina" dataDxfId="216"/>
    <tableColumn id="6" xr3:uid="{00000000-0010-0000-0400-000006000000}" name="cena/EM" dataDxfId="215"/>
    <tableColumn id="7" xr3:uid="{00000000-0010-0000-0400-000007000000}" name="SKUPAJ" dataDxfId="214"/>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ela19" displayName="Tabela19" ref="A1:I11" totalsRowShown="0" headerRowDxfId="213" dataDxfId="212">
  <autoFilter ref="A1:I11" xr:uid="{00000000-0009-0000-0100-000008000000}"/>
  <sortState ref="A2:I323">
    <sortCondition ref="A1:A323"/>
  </sortState>
  <tableColumns count="9">
    <tableColumn id="11" xr3:uid="{00000000-0010-0000-0500-00000B000000}" name="ID" dataDxfId="211"/>
    <tableColumn id="9" xr3:uid="{00000000-0010-0000-0500-000009000000}" name="ID1" dataDxfId="210"/>
    <tableColumn id="10" xr3:uid="{00000000-0010-0000-0500-00000A000000}" name="post." dataDxfId="209"/>
    <tableColumn id="2" xr3:uid="{00000000-0010-0000-0500-000002000000}" name="Opis postavke" dataDxfId="208"/>
    <tableColumn id="3" xr3:uid="{00000000-0010-0000-0500-000003000000}" name="Opomba" dataDxfId="207"/>
    <tableColumn id="4" xr3:uid="{00000000-0010-0000-0500-000004000000}" name="EM" dataDxfId="206"/>
    <tableColumn id="5" xr3:uid="{00000000-0010-0000-0500-000005000000}" name="Količina" dataDxfId="205"/>
    <tableColumn id="6" xr3:uid="{00000000-0010-0000-0500-000006000000}" name="cena/EM" dataDxfId="204"/>
    <tableColumn id="7" xr3:uid="{00000000-0010-0000-0500-000007000000}" name="SKUPAJ" dataDxfId="203"/>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ela110" displayName="Tabela110" ref="A1:I200" totalsRowShown="0" headerRowDxfId="202" dataDxfId="201">
  <autoFilter ref="A1:I200" xr:uid="{00000000-0009-0000-0100-000009000000}"/>
  <sortState ref="A2:I200">
    <sortCondition ref="A1:A200"/>
  </sortState>
  <tableColumns count="9">
    <tableColumn id="11" xr3:uid="{00000000-0010-0000-0600-00000B000000}" name="ID" dataDxfId="200"/>
    <tableColumn id="9" xr3:uid="{00000000-0010-0000-0600-000009000000}" name="ID1" dataDxfId="199"/>
    <tableColumn id="10" xr3:uid="{00000000-0010-0000-0600-00000A000000}" name="post." dataDxfId="198"/>
    <tableColumn id="2" xr3:uid="{00000000-0010-0000-0600-000002000000}" name="Opis postavke" dataDxfId="197"/>
    <tableColumn id="3" xr3:uid="{00000000-0010-0000-0600-000003000000}" name="Opomba" dataDxfId="196"/>
    <tableColumn id="4" xr3:uid="{00000000-0010-0000-0600-000004000000}" name="EM" dataDxfId="195"/>
    <tableColumn id="5" xr3:uid="{00000000-0010-0000-0600-000005000000}" name="Količina" dataDxfId="194"/>
    <tableColumn id="6" xr3:uid="{00000000-0010-0000-0600-000006000000}" name="cena/EM" dataDxfId="193"/>
    <tableColumn id="7" xr3:uid="{00000000-0010-0000-0600-000007000000}" name="SKUPAJ" dataDxfId="192"/>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ela111" displayName="Tabela111" ref="A1:I230" totalsRowShown="0" headerRowDxfId="191" dataDxfId="190">
  <autoFilter ref="A1:I230" xr:uid="{00000000-0009-0000-0100-00000A000000}"/>
  <sortState ref="A2:I7">
    <sortCondition ref="A1:A7"/>
  </sortState>
  <tableColumns count="9">
    <tableColumn id="11" xr3:uid="{00000000-0010-0000-0700-00000B000000}" name="ID" dataDxfId="189" totalsRowDxfId="188"/>
    <tableColumn id="9" xr3:uid="{00000000-0010-0000-0700-000009000000}" name="ID1" dataDxfId="187" totalsRowDxfId="186"/>
    <tableColumn id="10" xr3:uid="{00000000-0010-0000-0700-00000A000000}" name="post." dataDxfId="185" totalsRowDxfId="184"/>
    <tableColumn id="2" xr3:uid="{00000000-0010-0000-0700-000002000000}" name="Opis postavke" dataDxfId="183" totalsRowDxfId="182"/>
    <tableColumn id="3" xr3:uid="{00000000-0010-0000-0700-000003000000}" name="Opomba" dataDxfId="181" totalsRowDxfId="180"/>
    <tableColumn id="4" xr3:uid="{00000000-0010-0000-0700-000004000000}" name="EM" dataDxfId="179" totalsRowDxfId="178"/>
    <tableColumn id="5" xr3:uid="{00000000-0010-0000-0700-000005000000}" name="Količina" dataDxfId="177" totalsRowDxfId="176"/>
    <tableColumn id="6" xr3:uid="{00000000-0010-0000-0700-000006000000}" name="cena/EM" dataDxfId="175" totalsRowDxfId="174"/>
    <tableColumn id="7" xr3:uid="{00000000-0010-0000-0700-000007000000}" name="SKUPAJ" dataDxfId="173" totalsRowDxfId="172"/>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ela112" displayName="Tabela112" ref="A1:I18" totalsRowShown="0" headerRowDxfId="171" dataDxfId="170">
  <autoFilter ref="A1:I18" xr:uid="{00000000-0009-0000-0100-00000B000000}"/>
  <sortState ref="A2:I18">
    <sortCondition ref="A1:A18"/>
  </sortState>
  <tableColumns count="9">
    <tableColumn id="11" xr3:uid="{00000000-0010-0000-0800-00000B000000}" name="ID" dataDxfId="169"/>
    <tableColumn id="9" xr3:uid="{00000000-0010-0000-0800-000009000000}" name="ID1" dataDxfId="168"/>
    <tableColumn id="10" xr3:uid="{00000000-0010-0000-0800-00000A000000}" name="post." dataDxfId="167"/>
    <tableColumn id="2" xr3:uid="{00000000-0010-0000-0800-000002000000}" name="Opis postavke" dataDxfId="166"/>
    <tableColumn id="3" xr3:uid="{00000000-0010-0000-0800-000003000000}" name="Opomba" dataDxfId="165"/>
    <tableColumn id="4" xr3:uid="{00000000-0010-0000-0800-000004000000}" name="EM" dataDxfId="164"/>
    <tableColumn id="5" xr3:uid="{00000000-0010-0000-0800-000005000000}" name="Količina" dataDxfId="163"/>
    <tableColumn id="6" xr3:uid="{00000000-0010-0000-0800-000006000000}" name="cena/EM" dataDxfId="162"/>
    <tableColumn id="7" xr3:uid="{00000000-0010-0000-0800-000007000000}" name="SKUPAJ" dataDxfId="161"/>
  </tableColumns>
  <tableStyleInfo name="TableStyleLight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F54"/>
  <sheetViews>
    <sheetView topLeftCell="A13" zoomScaleNormal="100" workbookViewId="0">
      <selection activeCell="E23" sqref="E23"/>
    </sheetView>
  </sheetViews>
  <sheetFormatPr defaultRowHeight="14.4"/>
  <cols>
    <col min="1" max="1" width="10.6640625" bestFit="1" customWidth="1"/>
    <col min="2" max="2" width="9.109375" customWidth="1"/>
    <col min="3" max="3" width="72.109375" bestFit="1" customWidth="1"/>
    <col min="4" max="4" width="18" customWidth="1"/>
    <col min="5" max="5" width="15.6640625" style="143" bestFit="1" customWidth="1"/>
    <col min="6" max="6" width="12" bestFit="1" customWidth="1"/>
  </cols>
  <sheetData>
    <row r="1" spans="1:5" ht="23.4">
      <c r="C1" s="145" t="s">
        <v>4357</v>
      </c>
    </row>
    <row r="2" spans="1:5" ht="24.9" customHeight="1" thickBot="1"/>
    <row r="3" spans="1:5" ht="24.9" customHeight="1">
      <c r="B3" s="188" t="s">
        <v>531</v>
      </c>
      <c r="C3" s="189" t="s">
        <v>3450</v>
      </c>
      <c r="D3" s="189"/>
      <c r="E3" s="190" t="s">
        <v>3451</v>
      </c>
    </row>
    <row r="4" spans="1:5" ht="24.9" customHeight="1">
      <c r="B4" s="191" t="s">
        <v>3458</v>
      </c>
      <c r="C4" s="192" t="s">
        <v>3459</v>
      </c>
      <c r="D4" s="193"/>
      <c r="E4" s="197">
        <f>ROUND(SUM(E5),2)</f>
        <v>0</v>
      </c>
    </row>
    <row r="5" spans="1:5" ht="24.9" customHeight="1">
      <c r="A5" s="144" t="s">
        <v>3456</v>
      </c>
      <c r="B5" s="194" t="str">
        <f>'0-2'!C2</f>
        <v>0.2</v>
      </c>
      <c r="C5" s="195" t="str">
        <f>'0-2'!D2</f>
        <v>NAČRT TIRNIH NAPRAV S PERONOM</v>
      </c>
      <c r="D5" s="195"/>
      <c r="E5" s="196">
        <f>'0-2'!F2</f>
        <v>0</v>
      </c>
    </row>
    <row r="6" spans="1:5" ht="24.9" customHeight="1">
      <c r="A6" s="144"/>
      <c r="B6" s="191" t="s">
        <v>3162</v>
      </c>
      <c r="C6" s="192" t="s">
        <v>3460</v>
      </c>
      <c r="D6" s="193"/>
      <c r="E6" s="197">
        <f>ROUND(SUM(E7:E8),2)</f>
        <v>0</v>
      </c>
    </row>
    <row r="7" spans="1:5" ht="24.9" customHeight="1">
      <c r="A7" s="144" t="s">
        <v>3456</v>
      </c>
      <c r="B7" s="194" t="str">
        <f>'1-1'!C2</f>
        <v>1.1</v>
      </c>
      <c r="C7" s="195" t="str">
        <f>'1-1'!D2</f>
        <v>ARHITEKTURA NADHODA IN NADSTREŠKA NA ŽELEŽNIŠKI POSTAJI ZAGORJE</v>
      </c>
      <c r="D7" s="195"/>
      <c r="E7" s="196">
        <f>'1-1'!F2</f>
        <v>0</v>
      </c>
    </row>
    <row r="8" spans="1:5" ht="24.9" customHeight="1">
      <c r="A8" s="144" t="s">
        <v>3456</v>
      </c>
      <c r="B8" s="194" t="str">
        <f>'1-2'!C2</f>
        <v>1.2</v>
      </c>
      <c r="C8" s="195" t="str">
        <f>'1-2'!D2</f>
        <v>ARHITEKTURA POSTAJNEGA POSLOPJA ZAGORJE IN SKLADIŠČA</v>
      </c>
      <c r="D8" s="195"/>
      <c r="E8" s="196">
        <f>'1-2'!F2</f>
        <v>0</v>
      </c>
    </row>
    <row r="9" spans="1:5" ht="24.9" customHeight="1">
      <c r="A9" s="144"/>
      <c r="B9" s="191" t="s">
        <v>3166</v>
      </c>
      <c r="C9" s="192" t="s">
        <v>3461</v>
      </c>
      <c r="D9" s="193"/>
      <c r="E9" s="197">
        <f>ROUND(SUM(E10:E14),2)</f>
        <v>0</v>
      </c>
    </row>
    <row r="10" spans="1:5" ht="24.9" customHeight="1">
      <c r="A10" s="144" t="s">
        <v>3456</v>
      </c>
      <c r="B10" s="194" t="str">
        <f>'2-1'!C2</f>
        <v>2.1</v>
      </c>
      <c r="C10" s="195" t="str">
        <f>'2-1'!D2</f>
        <v>NAČRT NADHODA V KM 519+087.740</v>
      </c>
      <c r="D10" s="195"/>
      <c r="E10" s="196">
        <f>'2-1'!F2</f>
        <v>0</v>
      </c>
    </row>
    <row r="11" spans="1:5" ht="24.9" customHeight="1">
      <c r="A11" s="144" t="s">
        <v>3456</v>
      </c>
      <c r="B11" s="194" t="str">
        <f>'2-2'!C2</f>
        <v>2.2</v>
      </c>
      <c r="C11" s="195" t="str">
        <f>'2-2'!D2</f>
        <v>2/2 KONSTRUKCIJE NADSTREŠNIC</v>
      </c>
      <c r="D11" s="195"/>
      <c r="E11" s="196">
        <f>'2-2'!F2</f>
        <v>0</v>
      </c>
    </row>
    <row r="12" spans="1:5" ht="24.9" customHeight="1">
      <c r="A12" s="146" t="s">
        <v>3456</v>
      </c>
      <c r="B12" s="194" t="s">
        <v>3452</v>
      </c>
      <c r="C12" s="195" t="s">
        <v>3899</v>
      </c>
      <c r="D12" s="195"/>
      <c r="E12" s="196" t="s">
        <v>3952</v>
      </c>
    </row>
    <row r="13" spans="1:5" ht="24.9" customHeight="1">
      <c r="A13" s="144" t="s">
        <v>3456</v>
      </c>
      <c r="B13" s="194" t="str">
        <f>'2-4'!C2</f>
        <v>2.4</v>
      </c>
      <c r="C13" s="195" t="str">
        <f>'2-4'!D2</f>
        <v>UREDITEV OGRAJ NA PREMOSTITVENIH OBJEKTIH POSTAJE ZAGORJE</v>
      </c>
      <c r="D13" s="195"/>
      <c r="E13" s="196">
        <f>'2-4'!F2</f>
        <v>0</v>
      </c>
    </row>
    <row r="14" spans="1:5" ht="24.9" customHeight="1">
      <c r="A14" s="144" t="s">
        <v>3456</v>
      </c>
      <c r="B14" s="194" t="str">
        <f>'2-5'!C2</f>
        <v>2.5</v>
      </c>
      <c r="C14" s="195" t="str">
        <f>'2-5'!D2</f>
        <v>KONSTRUKCIJE SIGNALOV</v>
      </c>
      <c r="D14" s="195"/>
      <c r="E14" s="196">
        <f>'2-5'!F2</f>
        <v>0</v>
      </c>
    </row>
    <row r="15" spans="1:5" ht="24.9" customHeight="1">
      <c r="A15" s="144"/>
      <c r="B15" s="191" t="s">
        <v>3902</v>
      </c>
      <c r="C15" s="192" t="s">
        <v>3462</v>
      </c>
      <c r="D15" s="193"/>
      <c r="E15" s="197">
        <f>ROUND(SUM(E16:E24),2)</f>
        <v>0</v>
      </c>
    </row>
    <row r="16" spans="1:5" ht="24.9" customHeight="1">
      <c r="A16" s="144" t="s">
        <v>3456</v>
      </c>
      <c r="B16" s="194" t="str">
        <f>'3-1'!C2</f>
        <v>3.1</v>
      </c>
      <c r="C16" s="195" t="str">
        <f>'3-1'!D2</f>
        <v>ELEKTRIČNA VOZNA MREZA</v>
      </c>
      <c r="D16" s="195"/>
      <c r="E16" s="196">
        <f>'3-1'!F2</f>
        <v>0</v>
      </c>
    </row>
    <row r="17" spans="1:6" ht="24.9" customHeight="1">
      <c r="A17" s="144" t="s">
        <v>3456</v>
      </c>
      <c r="B17" s="194" t="str">
        <f>'3-2'!C2</f>
        <v>3.2</v>
      </c>
      <c r="C17" s="195" t="str">
        <f>'3-2'!D2</f>
        <v xml:space="preserve">NAČRT ELEKTRIČNIH INŠTALACIJ </v>
      </c>
      <c r="D17" s="195"/>
      <c r="E17" s="196">
        <f>'3-2'!F2</f>
        <v>0</v>
      </c>
    </row>
    <row r="18" spans="1:6" ht="24.9" customHeight="1">
      <c r="A18" s="144" t="s">
        <v>3456</v>
      </c>
      <c r="B18" s="194" t="str">
        <f>'3-3'!C2</f>
        <v>3.3</v>
      </c>
      <c r="C18" s="195" t="str">
        <f>'3-3'!D2</f>
        <v>KRMILJENJE STIKAL VO</v>
      </c>
      <c r="D18" s="195"/>
      <c r="E18" s="196">
        <f>'3-3'!F2</f>
        <v>0</v>
      </c>
    </row>
    <row r="19" spans="1:6" ht="24.9" customHeight="1">
      <c r="A19" s="144" t="s">
        <v>3456</v>
      </c>
      <c r="B19" s="194" t="s">
        <v>3453</v>
      </c>
      <c r="C19" s="195" t="s">
        <v>3900</v>
      </c>
      <c r="D19" s="195"/>
      <c r="E19" s="196">
        <f>'3-4'!F2</f>
        <v>0</v>
      </c>
      <c r="F19" s="186"/>
    </row>
    <row r="20" spans="1:6" ht="24.9" customHeight="1">
      <c r="A20" s="144" t="s">
        <v>3456</v>
      </c>
      <c r="B20" s="194" t="str">
        <f>'3-5'!C2</f>
        <v>3.5</v>
      </c>
      <c r="C20" s="195" t="str">
        <f>'3-5'!D2</f>
        <v xml:space="preserve">NAČRT ELEKTRIČNIH INŠTALACIJ </v>
      </c>
      <c r="D20" s="195"/>
      <c r="E20" s="196">
        <f>'3-5'!F2</f>
        <v>0</v>
      </c>
      <c r="F20" s="327"/>
    </row>
    <row r="21" spans="1:6" ht="24.9" customHeight="1">
      <c r="A21" s="144" t="s">
        <v>3456</v>
      </c>
      <c r="B21" s="194" t="str">
        <f>'3-6'!C2</f>
        <v>3.6</v>
      </c>
      <c r="C21" s="195" t="str">
        <f>'3-6'!D2</f>
        <v>ZAŠČITA IN PRESTAVITEV SV IN TK NAPRAV</v>
      </c>
      <c r="D21" s="195"/>
      <c r="E21" s="196">
        <f>'3-6'!F2</f>
        <v>0</v>
      </c>
      <c r="F21" s="327"/>
    </row>
    <row r="22" spans="1:6" ht="24.9" customHeight="1">
      <c r="A22" s="144" t="s">
        <v>3456</v>
      </c>
      <c r="B22" s="194" t="str">
        <f>'3-7'!C2</f>
        <v>3.7</v>
      </c>
      <c r="C22" s="195" t="str">
        <f>'3-7'!D2</f>
        <v>SV NAPRAVE</v>
      </c>
      <c r="D22" s="195"/>
      <c r="E22" s="196">
        <f>'3-7'!F2</f>
        <v>0</v>
      </c>
      <c r="F22" s="327"/>
    </row>
    <row r="23" spans="1:6" ht="24.9" customHeight="1">
      <c r="A23" s="144" t="s">
        <v>3456</v>
      </c>
      <c r="B23" s="194" t="str">
        <f>'3-8'!C2</f>
        <v>3.8</v>
      </c>
      <c r="C23" s="195" t="str">
        <f>'3-8'!D2</f>
        <v>TK NAPRAVE</v>
      </c>
      <c r="D23" s="195"/>
      <c r="E23" s="196">
        <f>'3-8'!F2</f>
        <v>0</v>
      </c>
      <c r="F23" s="327"/>
    </row>
    <row r="24" spans="1:6" ht="24.9" customHeight="1">
      <c r="A24" s="144" t="s">
        <v>3456</v>
      </c>
      <c r="B24" s="194" t="str">
        <f>'3-9'!C2</f>
        <v>3.9</v>
      </c>
      <c r="C24" s="195" t="str">
        <f>'3-9'!D2</f>
        <v>ELEKTRIČNO GRETJE KRETNIC</v>
      </c>
      <c r="D24" s="195"/>
      <c r="E24" s="196">
        <f>'3-9'!F2</f>
        <v>0</v>
      </c>
      <c r="F24" s="327"/>
    </row>
    <row r="25" spans="1:6" ht="24.9" customHeight="1">
      <c r="A25" s="144"/>
      <c r="B25" s="191" t="s">
        <v>3901</v>
      </c>
      <c r="C25" s="192" t="s">
        <v>3463</v>
      </c>
      <c r="D25" s="193"/>
      <c r="E25" s="197">
        <f>ROUND(SUM(E26:E27),2)</f>
        <v>0</v>
      </c>
      <c r="F25" s="327"/>
    </row>
    <row r="26" spans="1:6" ht="24.9" customHeight="1">
      <c r="A26" s="144" t="s">
        <v>3456</v>
      </c>
      <c r="B26" s="194" t="s">
        <v>3454</v>
      </c>
      <c r="C26" s="195" t="s">
        <v>3905</v>
      </c>
      <c r="D26" s="195"/>
      <c r="E26" s="196">
        <f>'4-1'!F2</f>
        <v>0</v>
      </c>
      <c r="F26" s="186"/>
    </row>
    <row r="27" spans="1:6" ht="24.9" customHeight="1">
      <c r="A27" s="146" t="s">
        <v>3456</v>
      </c>
      <c r="B27" s="194" t="s">
        <v>3455</v>
      </c>
      <c r="C27" s="195" t="s">
        <v>3953</v>
      </c>
      <c r="D27" s="195"/>
      <c r="E27" s="196" t="s">
        <v>3954</v>
      </c>
    </row>
    <row r="28" spans="1:6" ht="24.9" customHeight="1">
      <c r="A28" s="146"/>
      <c r="B28" s="191" t="s">
        <v>4050</v>
      </c>
      <c r="C28" s="192" t="s">
        <v>4051</v>
      </c>
      <c r="D28" s="192"/>
      <c r="E28" s="197">
        <f>ROUND(SUM(E29),2)</f>
        <v>0</v>
      </c>
    </row>
    <row r="29" spans="1:6" ht="24.9" customHeight="1">
      <c r="A29" s="146"/>
      <c r="B29" s="194" t="s">
        <v>4054</v>
      </c>
      <c r="C29" s="195" t="s">
        <v>4052</v>
      </c>
      <c r="D29" s="195"/>
      <c r="E29" s="196" t="s">
        <v>4053</v>
      </c>
    </row>
    <row r="30" spans="1:6" ht="24.9" customHeight="1">
      <c r="A30" s="146"/>
      <c r="B30" s="191" t="s">
        <v>3903</v>
      </c>
      <c r="C30" s="192" t="s">
        <v>3904</v>
      </c>
      <c r="D30" s="193"/>
      <c r="E30" s="197">
        <f>ROUND(SUM(E31:E32),2)</f>
        <v>0</v>
      </c>
    </row>
    <row r="31" spans="1:6" ht="24.9" customHeight="1">
      <c r="A31" s="144" t="s">
        <v>3456</v>
      </c>
      <c r="B31" s="194" t="s">
        <v>3906</v>
      </c>
      <c r="C31" s="195" t="s">
        <v>3950</v>
      </c>
      <c r="D31" s="195"/>
      <c r="E31" s="196">
        <f>'11-3'!F2</f>
        <v>0</v>
      </c>
    </row>
    <row r="32" spans="1:6" ht="24.9" customHeight="1" thickBot="1">
      <c r="A32" s="144" t="s">
        <v>3456</v>
      </c>
      <c r="B32" s="199" t="s">
        <v>3949</v>
      </c>
      <c r="C32" s="200" t="s">
        <v>3951</v>
      </c>
      <c r="D32" s="200"/>
      <c r="E32" s="201">
        <f>'11-7'!F2</f>
        <v>0</v>
      </c>
    </row>
    <row r="33" spans="1:6" ht="24.9" customHeight="1">
      <c r="A33" s="144"/>
      <c r="B33" s="191" t="s">
        <v>4316</v>
      </c>
      <c r="C33" s="192" t="s">
        <v>4314</v>
      </c>
      <c r="D33" s="193"/>
      <c r="E33" s="197">
        <f>ROUND(SUM(E34),2)</f>
        <v>0</v>
      </c>
    </row>
    <row r="34" spans="1:6" ht="24.9" customHeight="1" thickBot="1">
      <c r="A34" s="144" t="s">
        <v>3456</v>
      </c>
      <c r="B34" s="199" t="s">
        <v>4316</v>
      </c>
      <c r="C34" s="200" t="s">
        <v>4314</v>
      </c>
      <c r="D34" s="200"/>
      <c r="E34" s="201">
        <f>'12_SPLOŠNI DEL'!F2</f>
        <v>0</v>
      </c>
    </row>
    <row r="35" spans="1:6" ht="24.9" customHeight="1" thickBot="1">
      <c r="A35" s="144"/>
      <c r="B35" s="185"/>
      <c r="C35" s="186"/>
      <c r="D35" s="186"/>
      <c r="E35" s="187"/>
    </row>
    <row r="36" spans="1:6" ht="24.9" customHeight="1">
      <c r="B36" s="202"/>
      <c r="C36" s="203" t="s">
        <v>4300</v>
      </c>
      <c r="D36" s="203"/>
      <c r="E36" s="204">
        <f>ROUND(E33+E30+E28+E25+E15+E9+E6+E4,2)</f>
        <v>0</v>
      </c>
      <c r="F36" s="147"/>
    </row>
    <row r="37" spans="1:6" ht="24.9" customHeight="1">
      <c r="B37" s="194"/>
      <c r="C37" s="205" t="s">
        <v>4301</v>
      </c>
      <c r="D37" s="206">
        <v>0.1</v>
      </c>
      <c r="E37" s="207">
        <f>ROUND(E36*D37,2)</f>
        <v>0</v>
      </c>
      <c r="F37" s="147"/>
    </row>
    <row r="38" spans="1:6" ht="24.9" customHeight="1">
      <c r="B38" s="208"/>
      <c r="C38" s="192" t="s">
        <v>4301</v>
      </c>
      <c r="D38" s="192"/>
      <c r="E38" s="198">
        <f>ROUND(SUM(E36:E37),2)</f>
        <v>0</v>
      </c>
      <c r="F38" s="147"/>
    </row>
    <row r="39" spans="1:6" ht="24.9" customHeight="1">
      <c r="B39" s="194"/>
      <c r="C39" s="205" t="s">
        <v>3457</v>
      </c>
      <c r="D39" s="206">
        <v>0.22</v>
      </c>
      <c r="E39" s="207">
        <f>ROUND(D39*E38,2)</f>
        <v>0</v>
      </c>
    </row>
    <row r="40" spans="1:6" ht="24.9" customHeight="1" thickBot="1">
      <c r="B40" s="209"/>
      <c r="C40" s="210" t="s">
        <v>539</v>
      </c>
      <c r="D40" s="210"/>
      <c r="E40" s="211">
        <f>ROUND(E38+E39,2)</f>
        <v>0</v>
      </c>
    </row>
    <row r="41" spans="1:6">
      <c r="B41" s="142"/>
    </row>
    <row r="42" spans="1:6">
      <c r="B42" s="142"/>
    </row>
    <row r="43" spans="1:6">
      <c r="B43" s="142"/>
    </row>
    <row r="44" spans="1:6">
      <c r="B44" s="142"/>
    </row>
    <row r="45" spans="1:6">
      <c r="B45" s="142"/>
    </row>
    <row r="46" spans="1:6">
      <c r="B46" s="142"/>
    </row>
    <row r="47" spans="1:6">
      <c r="B47" s="142"/>
    </row>
    <row r="48" spans="1:6">
      <c r="B48" s="142"/>
    </row>
    <row r="49" spans="2:2">
      <c r="B49" s="142"/>
    </row>
    <row r="50" spans="2:2">
      <c r="B50" s="142"/>
    </row>
    <row r="51" spans="2:2">
      <c r="B51" s="141"/>
    </row>
    <row r="52" spans="2:2">
      <c r="B52" s="141"/>
    </row>
    <row r="53" spans="2:2">
      <c r="B53" s="141"/>
    </row>
    <row r="54" spans="2:2">
      <c r="B54" s="141"/>
    </row>
  </sheetData>
  <sheetProtection algorithmName="SHA-512" hashValue="N5+Hi89v1aKpn4hXpjEHoUnXQBZRjOZTs9MafIdEgiWbx8lX16lghSOxyzY14ZEXFLhjiklpWNrJ3rOH2Pf0nQ==" saltValue="f/AJ7BaF8Nrv2YV1Qo2ZaA==" spinCount="100000" sheet="1" objects="1" scenarios="1"/>
  <phoneticPr fontId="40" type="noConversion"/>
  <hyperlinks>
    <hyperlink ref="A5" location="'0-2'!F2" display="POVEZAVA" xr:uid="{00000000-0004-0000-0000-000000000000}"/>
    <hyperlink ref="A7" location="'1-1'!F2" display="POVEZAVA" xr:uid="{00000000-0004-0000-0000-000001000000}"/>
    <hyperlink ref="A8" location="'1-2'!F2" display="POVEZAVA" xr:uid="{00000000-0004-0000-0000-000002000000}"/>
    <hyperlink ref="A10" location="'2-1'!F2" display="POVEZAVA" xr:uid="{00000000-0004-0000-0000-000003000000}"/>
    <hyperlink ref="A11" location="'2-2'!F2" display="POVEZAVA" xr:uid="{00000000-0004-0000-0000-000004000000}"/>
    <hyperlink ref="A13" location="'2-4'!F2" display="POVEZAVA" xr:uid="{00000000-0004-0000-0000-000005000000}"/>
    <hyperlink ref="A14" location="'2-5'!F2" display="POVEZAVA" xr:uid="{00000000-0004-0000-0000-000006000000}"/>
    <hyperlink ref="A16" location="'3-1'!F2" display="POVEZAVA" xr:uid="{00000000-0004-0000-0000-000007000000}"/>
    <hyperlink ref="A17" location="'3-2'!F2" display="POVEZAVA" xr:uid="{00000000-0004-0000-0000-000008000000}"/>
    <hyperlink ref="A18" location="'3-3'!F2" display="POVEZAVA" xr:uid="{00000000-0004-0000-0000-000009000000}"/>
    <hyperlink ref="A19" location="'3-4'!F2" display="POVEZAVA" xr:uid="{00000000-0004-0000-0000-00000A000000}"/>
    <hyperlink ref="A20" location="'3-5'!F2" display="POVEZAVA" xr:uid="{00000000-0004-0000-0000-00000B000000}"/>
    <hyperlink ref="A21" location="'3-6'!F2" display="POVEZAVA" xr:uid="{00000000-0004-0000-0000-00000C000000}"/>
    <hyperlink ref="A22" location="'3-7'!F2" display="POVEZAVA" xr:uid="{00000000-0004-0000-0000-00000D000000}"/>
    <hyperlink ref="A23" location="'3-8'!F2" display="POVEZAVA" xr:uid="{00000000-0004-0000-0000-00000E000000}"/>
    <hyperlink ref="A24" location="'3-9'!F2" display="POVEZAVA" xr:uid="{00000000-0004-0000-0000-00000F000000}"/>
    <hyperlink ref="A26" location="'4-1'!F2" display="POVEZAVA" xr:uid="{00000000-0004-0000-0000-000010000000}"/>
    <hyperlink ref="A12" location="'1-2'!F2" display="POVEZAVA" xr:uid="{00000000-0004-0000-0000-000012000000}"/>
    <hyperlink ref="A31" location="'11-3'!F2" display="POVEZAVA" xr:uid="{00000000-0004-0000-0000-000013000000}"/>
    <hyperlink ref="A27" location="'1-1'!F2" display="POVEZAVA" xr:uid="{00000000-0004-0000-0000-000014000000}"/>
    <hyperlink ref="A34" location="'12_SPLOŠNI DEL'!F2" display="POVEZAVA" xr:uid="{00000000-0004-0000-0000-000015000000}"/>
    <hyperlink ref="A32" location="'11-7'!F2" display="POVEZAVA" xr:uid="{ABA3F000-8CDC-44FD-B6A6-5F351620701A}"/>
  </hyperlinks>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I231"/>
  <sheetViews>
    <sheetView topLeftCell="A10"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1311</v>
      </c>
      <c r="C2" s="7" t="s">
        <v>1690</v>
      </c>
      <c r="D2" s="8" t="s">
        <v>1691</v>
      </c>
      <c r="E2" s="9"/>
      <c r="F2" s="10">
        <f>ROUND(F3+F68,2)</f>
        <v>0</v>
      </c>
      <c r="G2" s="11"/>
      <c r="H2" s="10"/>
      <c r="I2" s="57"/>
    </row>
    <row r="3" spans="1:9">
      <c r="A3" s="5">
        <v>2</v>
      </c>
      <c r="B3" s="84" t="s">
        <v>1311</v>
      </c>
      <c r="C3" s="13" t="s">
        <v>1692</v>
      </c>
      <c r="D3" s="14" t="s">
        <v>1693</v>
      </c>
      <c r="E3" s="15"/>
      <c r="F3" s="16">
        <f>ROUND(SUM(F4:F7),2)</f>
        <v>0</v>
      </c>
      <c r="G3" s="16"/>
      <c r="H3" s="16"/>
      <c r="I3" s="55"/>
    </row>
    <row r="4" spans="1:9">
      <c r="A4" s="5">
        <v>3</v>
      </c>
      <c r="B4" s="17" t="s">
        <v>1311</v>
      </c>
      <c r="C4" s="18" t="s">
        <v>1694</v>
      </c>
      <c r="D4" s="19" t="s">
        <v>1037</v>
      </c>
      <c r="E4" s="20"/>
      <c r="F4" s="21">
        <f>ROUND(F8,2)</f>
        <v>0</v>
      </c>
      <c r="G4" s="21"/>
      <c r="H4" s="21"/>
      <c r="I4" s="56"/>
    </row>
    <row r="5" spans="1:9">
      <c r="A5" s="5">
        <v>4</v>
      </c>
      <c r="B5" s="17" t="s">
        <v>1311</v>
      </c>
      <c r="C5" s="18" t="s">
        <v>1695</v>
      </c>
      <c r="D5" s="19" t="s">
        <v>1696</v>
      </c>
      <c r="E5" s="20"/>
      <c r="F5" s="21">
        <f>ROUND(F40,2)</f>
        <v>0</v>
      </c>
      <c r="G5" s="21"/>
      <c r="H5" s="21"/>
      <c r="I5" s="56"/>
    </row>
    <row r="6" spans="1:9">
      <c r="A6" s="5">
        <v>5</v>
      </c>
      <c r="B6" s="22" t="s">
        <v>1311</v>
      </c>
      <c r="C6" s="23" t="s">
        <v>1697</v>
      </c>
      <c r="D6" s="24" t="s">
        <v>1698</v>
      </c>
      <c r="E6" s="25"/>
      <c r="F6" s="21">
        <f>ROUND(F47,2)</f>
        <v>0</v>
      </c>
      <c r="G6" s="26"/>
      <c r="H6" s="26"/>
      <c r="I6" s="27"/>
    </row>
    <row r="7" spans="1:9">
      <c r="A7" s="5">
        <v>6</v>
      </c>
      <c r="B7" s="22" t="s">
        <v>1311</v>
      </c>
      <c r="C7" s="23" t="s">
        <v>1699</v>
      </c>
      <c r="D7" s="24" t="s">
        <v>1700</v>
      </c>
      <c r="E7" s="28"/>
      <c r="F7" s="21">
        <f>ROUND(F52,2)</f>
        <v>0</v>
      </c>
      <c r="G7" s="29"/>
      <c r="H7" s="29"/>
      <c r="I7" s="27"/>
    </row>
    <row r="8" spans="1:9">
      <c r="A8" s="5">
        <v>7</v>
      </c>
      <c r="B8" s="164" t="s">
        <v>1311</v>
      </c>
      <c r="C8" s="165" t="s">
        <v>1694</v>
      </c>
      <c r="D8" s="166" t="s">
        <v>1037</v>
      </c>
      <c r="E8" s="167"/>
      <c r="F8" s="168">
        <f>ROUND(SUM(I9:I39),2)</f>
        <v>0</v>
      </c>
      <c r="G8" s="168"/>
      <c r="H8" s="168"/>
      <c r="I8" s="170"/>
    </row>
    <row r="9" spans="1:9" ht="85.2" customHeight="1">
      <c r="A9" s="5">
        <v>8</v>
      </c>
      <c r="B9" s="37" t="s">
        <v>1311</v>
      </c>
      <c r="C9" s="38" t="s">
        <v>4350</v>
      </c>
      <c r="D9" s="106" t="s">
        <v>1704</v>
      </c>
      <c r="E9" s="107" t="s">
        <v>1705</v>
      </c>
      <c r="F9" s="41" t="s">
        <v>1702</v>
      </c>
      <c r="G9" s="48">
        <v>125</v>
      </c>
      <c r="H9" s="212"/>
      <c r="I9" s="50">
        <f>ROUND(Tabela111[[#This Row],[Količina]]*Tabela111[[#This Row],[cena/EM]],2)</f>
        <v>0</v>
      </c>
    </row>
    <row r="10" spans="1:9">
      <c r="A10" s="5">
        <v>9</v>
      </c>
      <c r="B10" s="37" t="s">
        <v>1311</v>
      </c>
      <c r="C10" s="38" t="s">
        <v>1703</v>
      </c>
      <c r="D10" s="106" t="s">
        <v>1707</v>
      </c>
      <c r="E10" s="40"/>
      <c r="F10" s="41" t="s">
        <v>1702</v>
      </c>
      <c r="G10" s="50">
        <v>48</v>
      </c>
      <c r="H10" s="212"/>
      <c r="I10" s="50">
        <f>ROUND(Tabela111[[#This Row],[Količina]]*Tabela111[[#This Row],[cena/EM]],2)</f>
        <v>0</v>
      </c>
    </row>
    <row r="11" spans="1:9">
      <c r="A11" s="5">
        <v>10</v>
      </c>
      <c r="B11" s="37" t="s">
        <v>1311</v>
      </c>
      <c r="C11" s="38" t="s">
        <v>1706</v>
      </c>
      <c r="D11" s="106" t="s">
        <v>1709</v>
      </c>
      <c r="E11" s="40"/>
      <c r="F11" s="41" t="s">
        <v>1702</v>
      </c>
      <c r="G11" s="50">
        <v>45</v>
      </c>
      <c r="H11" s="212"/>
      <c r="I11" s="50">
        <f>ROUND(Tabela111[[#This Row],[Količina]]*Tabela111[[#This Row],[cena/EM]],2)</f>
        <v>0</v>
      </c>
    </row>
    <row r="12" spans="1:9">
      <c r="A12" s="5">
        <v>11</v>
      </c>
      <c r="B12" s="37" t="s">
        <v>1311</v>
      </c>
      <c r="C12" s="38" t="s">
        <v>1708</v>
      </c>
      <c r="D12" s="106" t="s">
        <v>1711</v>
      </c>
      <c r="E12" s="40"/>
      <c r="F12" s="41" t="s">
        <v>1702</v>
      </c>
      <c r="G12" s="50">
        <v>18</v>
      </c>
      <c r="H12" s="212"/>
      <c r="I12" s="50">
        <f>ROUND(Tabela111[[#This Row],[Količina]]*Tabela111[[#This Row],[cena/EM]],2)</f>
        <v>0</v>
      </c>
    </row>
    <row r="13" spans="1:9">
      <c r="A13" s="5">
        <v>12</v>
      </c>
      <c r="B13" s="37" t="s">
        <v>1311</v>
      </c>
      <c r="C13" s="38" t="s">
        <v>1710</v>
      </c>
      <c r="D13" s="106" t="s">
        <v>1713</v>
      </c>
      <c r="E13" s="40"/>
      <c r="F13" s="41" t="s">
        <v>1702</v>
      </c>
      <c r="G13" s="50">
        <v>360</v>
      </c>
      <c r="H13" s="212"/>
      <c r="I13" s="50">
        <f>ROUND(Tabela111[[#This Row],[Količina]]*Tabela111[[#This Row],[cena/EM]],2)</f>
        <v>0</v>
      </c>
    </row>
    <row r="14" spans="1:9">
      <c r="A14" s="5">
        <v>13</v>
      </c>
      <c r="B14" s="37" t="s">
        <v>1311</v>
      </c>
      <c r="C14" s="38" t="s">
        <v>1712</v>
      </c>
      <c r="D14" s="106" t="s">
        <v>1715</v>
      </c>
      <c r="E14" s="40"/>
      <c r="F14" s="41" t="s">
        <v>1702</v>
      </c>
      <c r="G14" s="50">
        <v>70</v>
      </c>
      <c r="H14" s="212"/>
      <c r="I14" s="50">
        <f>ROUND(Tabela111[[#This Row],[Količina]]*Tabela111[[#This Row],[cena/EM]],2)</f>
        <v>0</v>
      </c>
    </row>
    <row r="15" spans="1:9">
      <c r="A15" s="5">
        <v>14</v>
      </c>
      <c r="B15" s="37" t="s">
        <v>1311</v>
      </c>
      <c r="C15" s="38" t="s">
        <v>1714</v>
      </c>
      <c r="D15" s="106" t="s">
        <v>1717</v>
      </c>
      <c r="E15" s="40"/>
      <c r="F15" s="41" t="s">
        <v>1702</v>
      </c>
      <c r="G15" s="50">
        <v>94</v>
      </c>
      <c r="H15" s="212"/>
      <c r="I15" s="50">
        <f>ROUND(Tabela111[[#This Row],[Količina]]*Tabela111[[#This Row],[cena/EM]],2)</f>
        <v>0</v>
      </c>
    </row>
    <row r="16" spans="1:9">
      <c r="A16" s="5">
        <v>15</v>
      </c>
      <c r="B16" s="37" t="s">
        <v>1311</v>
      </c>
      <c r="C16" s="38" t="s">
        <v>1716</v>
      </c>
      <c r="D16" s="106" t="s">
        <v>1719</v>
      </c>
      <c r="E16" s="40"/>
      <c r="F16" s="41" t="s">
        <v>1702</v>
      </c>
      <c r="G16" s="50">
        <v>180</v>
      </c>
      <c r="H16" s="212"/>
      <c r="I16" s="50">
        <f>ROUND(Tabela111[[#This Row],[Količina]]*Tabela111[[#This Row],[cena/EM]],2)</f>
        <v>0</v>
      </c>
    </row>
    <row r="17" spans="1:9">
      <c r="A17" s="5">
        <v>16</v>
      </c>
      <c r="B17" s="37" t="s">
        <v>1311</v>
      </c>
      <c r="C17" s="38" t="s">
        <v>1718</v>
      </c>
      <c r="D17" s="106" t="s">
        <v>1721</v>
      </c>
      <c r="E17" s="40"/>
      <c r="F17" s="41" t="s">
        <v>1702</v>
      </c>
      <c r="G17" s="50">
        <v>80</v>
      </c>
      <c r="H17" s="212"/>
      <c r="I17" s="50">
        <f>ROUND(Tabela111[[#This Row],[Količina]]*Tabela111[[#This Row],[cena/EM]],2)</f>
        <v>0</v>
      </c>
    </row>
    <row r="18" spans="1:9">
      <c r="A18" s="5">
        <v>17</v>
      </c>
      <c r="B18" s="37" t="s">
        <v>1311</v>
      </c>
      <c r="C18" s="38" t="s">
        <v>1720</v>
      </c>
      <c r="D18" s="106" t="s">
        <v>1723</v>
      </c>
      <c r="E18" s="40"/>
      <c r="F18" s="41" t="s">
        <v>1702</v>
      </c>
      <c r="G18" s="50">
        <v>210</v>
      </c>
      <c r="H18" s="212"/>
      <c r="I18" s="50">
        <f>ROUND(Tabela111[[#This Row],[Količina]]*Tabela111[[#This Row],[cena/EM]],2)</f>
        <v>0</v>
      </c>
    </row>
    <row r="19" spans="1:9" ht="75" customHeight="1">
      <c r="A19" s="5">
        <v>18</v>
      </c>
      <c r="B19" s="37" t="s">
        <v>1311</v>
      </c>
      <c r="C19" s="38" t="s">
        <v>1722</v>
      </c>
      <c r="D19" s="106" t="s">
        <v>1725</v>
      </c>
      <c r="E19" s="75"/>
      <c r="F19" s="41" t="s">
        <v>1702</v>
      </c>
      <c r="G19" s="50">
        <v>20</v>
      </c>
      <c r="H19" s="212"/>
      <c r="I19" s="50">
        <f>ROUND(Tabela111[[#This Row],[Količina]]*Tabela111[[#This Row],[cena/EM]],2)</f>
        <v>0</v>
      </c>
    </row>
    <row r="20" spans="1:9" ht="59.4" customHeight="1">
      <c r="A20" s="5">
        <v>19</v>
      </c>
      <c r="B20" s="37" t="s">
        <v>1311</v>
      </c>
      <c r="C20" s="38" t="s">
        <v>1724</v>
      </c>
      <c r="D20" s="39" t="s">
        <v>1727</v>
      </c>
      <c r="E20" s="75"/>
      <c r="F20" s="41" t="s">
        <v>1702</v>
      </c>
      <c r="G20" s="50">
        <v>580</v>
      </c>
      <c r="H20" s="212"/>
      <c r="I20" s="50">
        <f>ROUND(Tabela111[[#This Row],[Količina]]*Tabela111[[#This Row],[cena/EM]],2)</f>
        <v>0</v>
      </c>
    </row>
    <row r="21" spans="1:9" ht="43.2">
      <c r="A21" s="5">
        <v>20</v>
      </c>
      <c r="B21" s="37" t="s">
        <v>1311</v>
      </c>
      <c r="C21" s="38" t="s">
        <v>1726</v>
      </c>
      <c r="D21" s="64" t="s">
        <v>1729</v>
      </c>
      <c r="E21" s="75"/>
      <c r="F21" s="41" t="s">
        <v>1702</v>
      </c>
      <c r="G21" s="50">
        <v>20</v>
      </c>
      <c r="H21" s="212"/>
      <c r="I21" s="50">
        <f>ROUND(Tabela111[[#This Row],[Količina]]*Tabela111[[#This Row],[cena/EM]],2)</f>
        <v>0</v>
      </c>
    </row>
    <row r="22" spans="1:9" ht="27.6">
      <c r="A22" s="5">
        <v>21</v>
      </c>
      <c r="B22" s="37" t="s">
        <v>1311</v>
      </c>
      <c r="C22" s="38" t="s">
        <v>1728</v>
      </c>
      <c r="D22" s="106" t="s">
        <v>1731</v>
      </c>
      <c r="E22" s="75"/>
      <c r="F22" s="41" t="s">
        <v>25</v>
      </c>
      <c r="G22" s="50">
        <v>37</v>
      </c>
      <c r="H22" s="212"/>
      <c r="I22" s="50">
        <f>ROUND(Tabela111[[#This Row],[Količina]]*Tabela111[[#This Row],[cena/EM]],2)</f>
        <v>0</v>
      </c>
    </row>
    <row r="23" spans="1:9">
      <c r="A23" s="5">
        <v>22</v>
      </c>
      <c r="B23" s="37" t="s">
        <v>1311</v>
      </c>
      <c r="C23" s="38" t="s">
        <v>1730</v>
      </c>
      <c r="D23" s="106" t="s">
        <v>1733</v>
      </c>
      <c r="E23" s="40"/>
      <c r="F23" s="41" t="s">
        <v>25</v>
      </c>
      <c r="G23" s="50">
        <v>3</v>
      </c>
      <c r="H23" s="212"/>
      <c r="I23" s="50">
        <f>ROUND(Tabela111[[#This Row],[Količina]]*Tabela111[[#This Row],[cena/EM]],2)</f>
        <v>0</v>
      </c>
    </row>
    <row r="24" spans="1:9">
      <c r="A24" s="5">
        <v>23</v>
      </c>
      <c r="B24" s="37" t="s">
        <v>1311</v>
      </c>
      <c r="C24" s="38" t="s">
        <v>1732</v>
      </c>
      <c r="D24" s="106" t="s">
        <v>1735</v>
      </c>
      <c r="E24" s="40"/>
      <c r="F24" s="41" t="s">
        <v>25</v>
      </c>
      <c r="G24" s="50">
        <v>2</v>
      </c>
      <c r="H24" s="212"/>
      <c r="I24" s="50">
        <f>ROUND(Tabela111[[#This Row],[Količina]]*Tabela111[[#This Row],[cena/EM]],2)</f>
        <v>0</v>
      </c>
    </row>
    <row r="25" spans="1:9" ht="69">
      <c r="A25" s="5">
        <v>24</v>
      </c>
      <c r="B25" s="37" t="s">
        <v>1311</v>
      </c>
      <c r="C25" s="38" t="s">
        <v>1734</v>
      </c>
      <c r="D25" s="106" t="s">
        <v>1737</v>
      </c>
      <c r="E25" s="109" t="s">
        <v>1738</v>
      </c>
      <c r="F25" s="41" t="s">
        <v>25</v>
      </c>
      <c r="G25" s="50">
        <v>53</v>
      </c>
      <c r="H25" s="212"/>
      <c r="I25" s="50">
        <f>ROUND(Tabela111[[#This Row],[Količina]]*Tabela111[[#This Row],[cena/EM]],2)</f>
        <v>0</v>
      </c>
    </row>
    <row r="26" spans="1:9">
      <c r="A26" s="5">
        <v>25</v>
      </c>
      <c r="B26" s="37" t="s">
        <v>1311</v>
      </c>
      <c r="C26" s="38" t="s">
        <v>1736</v>
      </c>
      <c r="D26" s="109" t="s">
        <v>1740</v>
      </c>
      <c r="E26" s="109"/>
      <c r="F26" s="41" t="s">
        <v>25</v>
      </c>
      <c r="G26" s="50">
        <v>3</v>
      </c>
      <c r="H26" s="212"/>
      <c r="I26" s="50">
        <f>ROUND(Tabela111[[#This Row],[Količina]]*Tabela111[[#This Row],[cena/EM]],2)</f>
        <v>0</v>
      </c>
    </row>
    <row r="27" spans="1:9">
      <c r="A27" s="5">
        <v>26</v>
      </c>
      <c r="B27" s="37" t="s">
        <v>1311</v>
      </c>
      <c r="C27" s="38" t="s">
        <v>1739</v>
      </c>
      <c r="D27" s="109" t="s">
        <v>1742</v>
      </c>
      <c r="E27" s="109"/>
      <c r="F27" s="41" t="s">
        <v>25</v>
      </c>
      <c r="G27" s="50">
        <v>2</v>
      </c>
      <c r="H27" s="212"/>
      <c r="I27" s="50">
        <f>ROUND(Tabela111[[#This Row],[Količina]]*Tabela111[[#This Row],[cena/EM]],2)</f>
        <v>0</v>
      </c>
    </row>
    <row r="28" spans="1:9" ht="41.4">
      <c r="A28" s="5">
        <v>27</v>
      </c>
      <c r="B28" s="37" t="s">
        <v>1311</v>
      </c>
      <c r="C28" s="38" t="s">
        <v>1741</v>
      </c>
      <c r="D28" s="106" t="s">
        <v>1744</v>
      </c>
      <c r="E28" s="75"/>
      <c r="F28" s="41" t="s">
        <v>25</v>
      </c>
      <c r="G28" s="50">
        <v>5</v>
      </c>
      <c r="H28" s="212"/>
      <c r="I28" s="50">
        <f>ROUND(Tabela111[[#This Row],[Količina]]*Tabela111[[#This Row],[cena/EM]],2)</f>
        <v>0</v>
      </c>
    </row>
    <row r="29" spans="1:9" ht="41.4">
      <c r="A29" s="5">
        <v>28</v>
      </c>
      <c r="B29" s="37" t="s">
        <v>1311</v>
      </c>
      <c r="C29" s="38" t="s">
        <v>1743</v>
      </c>
      <c r="D29" s="110" t="s">
        <v>1746</v>
      </c>
      <c r="E29" s="75" t="s">
        <v>1747</v>
      </c>
      <c r="F29" s="41" t="s">
        <v>25</v>
      </c>
      <c r="G29" s="50">
        <v>30</v>
      </c>
      <c r="H29" s="212"/>
      <c r="I29" s="50">
        <f>ROUND(Tabela111[[#This Row],[Količina]]*Tabela111[[#This Row],[cena/EM]],2)</f>
        <v>0</v>
      </c>
    </row>
    <row r="30" spans="1:9" ht="41.4">
      <c r="A30" s="5">
        <v>29</v>
      </c>
      <c r="B30" s="37" t="s">
        <v>1311</v>
      </c>
      <c r="C30" s="38" t="s">
        <v>1745</v>
      </c>
      <c r="D30" s="106" t="s">
        <v>1749</v>
      </c>
      <c r="E30" s="75"/>
      <c r="F30" s="41" t="s">
        <v>25</v>
      </c>
      <c r="G30" s="50">
        <v>17</v>
      </c>
      <c r="H30" s="212"/>
      <c r="I30" s="50">
        <f>ROUND(Tabela111[[#This Row],[Količina]]*Tabela111[[#This Row],[cena/EM]],2)</f>
        <v>0</v>
      </c>
    </row>
    <row r="31" spans="1:9" ht="27.6">
      <c r="A31" s="5">
        <v>30</v>
      </c>
      <c r="B31" s="37" t="s">
        <v>1311</v>
      </c>
      <c r="C31" s="38" t="s">
        <v>1748</v>
      </c>
      <c r="D31" s="106" t="s">
        <v>1751</v>
      </c>
      <c r="E31" s="75"/>
      <c r="F31" s="41" t="s">
        <v>25</v>
      </c>
      <c r="G31" s="50">
        <v>8</v>
      </c>
      <c r="H31" s="212"/>
      <c r="I31" s="50">
        <f>ROUND(Tabela111[[#This Row],[Količina]]*Tabela111[[#This Row],[cena/EM]],2)</f>
        <v>0</v>
      </c>
    </row>
    <row r="32" spans="1:9" ht="27.6">
      <c r="A32" s="5">
        <v>31</v>
      </c>
      <c r="B32" s="37" t="s">
        <v>1311</v>
      </c>
      <c r="C32" s="38" t="s">
        <v>1750</v>
      </c>
      <c r="D32" s="106" t="s">
        <v>1753</v>
      </c>
      <c r="E32" s="75"/>
      <c r="F32" s="41" t="s">
        <v>25</v>
      </c>
      <c r="G32" s="50">
        <v>21</v>
      </c>
      <c r="H32" s="212"/>
      <c r="I32" s="50">
        <f>ROUND(Tabela111[[#This Row],[Količina]]*Tabela111[[#This Row],[cena/EM]],2)</f>
        <v>0</v>
      </c>
    </row>
    <row r="33" spans="1:9" ht="27.6">
      <c r="A33" s="5">
        <v>32</v>
      </c>
      <c r="B33" s="37" t="s">
        <v>1311</v>
      </c>
      <c r="C33" s="38" t="s">
        <v>1752</v>
      </c>
      <c r="D33" s="65" t="s">
        <v>1755</v>
      </c>
      <c r="E33" s="75"/>
      <c r="F33" s="41" t="s">
        <v>25</v>
      </c>
      <c r="G33" s="50">
        <v>2</v>
      </c>
      <c r="H33" s="212"/>
      <c r="I33" s="50">
        <f>ROUND(Tabela111[[#This Row],[Količina]]*Tabela111[[#This Row],[cena/EM]],2)</f>
        <v>0</v>
      </c>
    </row>
    <row r="34" spans="1:9" ht="27.6">
      <c r="A34" s="5">
        <v>33</v>
      </c>
      <c r="B34" s="37" t="s">
        <v>1311</v>
      </c>
      <c r="C34" s="38" t="s">
        <v>1754</v>
      </c>
      <c r="D34" s="65" t="s">
        <v>1757</v>
      </c>
      <c r="E34" s="75"/>
      <c r="F34" s="41" t="s">
        <v>25</v>
      </c>
      <c r="G34" s="50">
        <v>1</v>
      </c>
      <c r="H34" s="212"/>
      <c r="I34" s="50">
        <f>ROUND(Tabela111[[#This Row],[Količina]]*Tabela111[[#This Row],[cena/EM]],2)</f>
        <v>0</v>
      </c>
    </row>
    <row r="35" spans="1:9" ht="27.6">
      <c r="A35" s="5">
        <v>34</v>
      </c>
      <c r="B35" s="37" t="s">
        <v>1311</v>
      </c>
      <c r="C35" s="38" t="s">
        <v>1756</v>
      </c>
      <c r="D35" s="65" t="s">
        <v>1759</v>
      </c>
      <c r="E35" s="75"/>
      <c r="F35" s="41" t="s">
        <v>25</v>
      </c>
      <c r="G35" s="50">
        <v>1</v>
      </c>
      <c r="H35" s="212"/>
      <c r="I35" s="50">
        <f>ROUND(Tabela111[[#This Row],[Količina]]*Tabela111[[#This Row],[cena/EM]],2)</f>
        <v>0</v>
      </c>
    </row>
    <row r="36" spans="1:9" ht="41.4">
      <c r="A36" s="5">
        <v>35</v>
      </c>
      <c r="B36" s="37" t="s">
        <v>1311</v>
      </c>
      <c r="C36" s="38" t="s">
        <v>1758</v>
      </c>
      <c r="D36" s="106" t="s">
        <v>1761</v>
      </c>
      <c r="E36" s="75"/>
      <c r="F36" s="41" t="s">
        <v>25</v>
      </c>
      <c r="G36" s="50">
        <v>1</v>
      </c>
      <c r="H36" s="212"/>
      <c r="I36" s="50">
        <f>ROUND(Tabela111[[#This Row],[Količina]]*Tabela111[[#This Row],[cena/EM]],2)</f>
        <v>0</v>
      </c>
    </row>
    <row r="37" spans="1:9" ht="15.6">
      <c r="A37" s="5">
        <v>36</v>
      </c>
      <c r="B37" s="37" t="s">
        <v>1311</v>
      </c>
      <c r="C37" s="38" t="s">
        <v>1760</v>
      </c>
      <c r="D37" s="106" t="s">
        <v>1763</v>
      </c>
      <c r="E37" s="75"/>
      <c r="F37" s="41" t="s">
        <v>1764</v>
      </c>
      <c r="G37" s="50">
        <v>2</v>
      </c>
      <c r="H37" s="212"/>
      <c r="I37" s="50">
        <f>ROUND(Tabela111[[#This Row],[Količina]]*Tabela111[[#This Row],[cena/EM]],2)</f>
        <v>0</v>
      </c>
    </row>
    <row r="38" spans="1:9" ht="15.6">
      <c r="A38" s="5">
        <v>37</v>
      </c>
      <c r="B38" s="37" t="s">
        <v>1311</v>
      </c>
      <c r="C38" s="38" t="s">
        <v>1762</v>
      </c>
      <c r="D38" s="106" t="s">
        <v>1766</v>
      </c>
      <c r="E38" s="75"/>
      <c r="F38" s="41" t="s">
        <v>1764</v>
      </c>
      <c r="G38" s="50">
        <v>3</v>
      </c>
      <c r="H38" s="212"/>
      <c r="I38" s="50">
        <f>ROUND(Tabela111[[#This Row],[Količina]]*Tabela111[[#This Row],[cena/EM]],2)</f>
        <v>0</v>
      </c>
    </row>
    <row r="39" spans="1:9" ht="15.6">
      <c r="A39" s="5">
        <v>38</v>
      </c>
      <c r="B39" s="37" t="s">
        <v>1311</v>
      </c>
      <c r="C39" s="38" t="s">
        <v>1765</v>
      </c>
      <c r="D39" s="111" t="s">
        <v>1767</v>
      </c>
      <c r="E39" s="75"/>
      <c r="F39" s="41" t="s">
        <v>1764</v>
      </c>
      <c r="G39" s="50">
        <v>20</v>
      </c>
      <c r="H39" s="212"/>
      <c r="I39" s="50">
        <f>ROUND(Tabela111[[#This Row],[Količina]]*Tabela111[[#This Row],[cena/EM]],2)</f>
        <v>0</v>
      </c>
    </row>
    <row r="40" spans="1:9">
      <c r="A40" s="5">
        <v>39</v>
      </c>
      <c r="B40" s="164" t="s">
        <v>1311</v>
      </c>
      <c r="C40" s="171" t="s">
        <v>1695</v>
      </c>
      <c r="D40" s="172" t="s">
        <v>1696</v>
      </c>
      <c r="E40" s="173"/>
      <c r="F40" s="168">
        <f>ROUND(SUM(I41:I46),2)</f>
        <v>0</v>
      </c>
      <c r="G40" s="174"/>
      <c r="H40" s="174"/>
      <c r="I40" s="175"/>
    </row>
    <row r="41" spans="1:9" ht="96.6">
      <c r="A41" s="5">
        <v>40</v>
      </c>
      <c r="B41" s="37" t="s">
        <v>1311</v>
      </c>
      <c r="C41" s="38" t="s">
        <v>1768</v>
      </c>
      <c r="D41" s="106" t="s">
        <v>1769</v>
      </c>
      <c r="E41" s="106" t="s">
        <v>1770</v>
      </c>
      <c r="F41" s="41" t="s">
        <v>25</v>
      </c>
      <c r="G41" s="50">
        <v>30</v>
      </c>
      <c r="H41" s="212"/>
      <c r="I41" s="50">
        <f>ROUND(Tabela111[[#This Row],[Količina]]*Tabela111[[#This Row],[cena/EM]],2)</f>
        <v>0</v>
      </c>
    </row>
    <row r="42" spans="1:9" ht="27.6">
      <c r="A42" s="5">
        <v>41</v>
      </c>
      <c r="B42" s="37" t="s">
        <v>1311</v>
      </c>
      <c r="C42" s="38" t="s">
        <v>1771</v>
      </c>
      <c r="D42" s="110" t="s">
        <v>1772</v>
      </c>
      <c r="E42" s="75"/>
      <c r="F42" s="41" t="s">
        <v>25</v>
      </c>
      <c r="G42" s="50">
        <v>30</v>
      </c>
      <c r="H42" s="212"/>
      <c r="I42" s="50">
        <f>ROUND(Tabela111[[#This Row],[Količina]]*Tabela111[[#This Row],[cena/EM]],2)</f>
        <v>0</v>
      </c>
    </row>
    <row r="43" spans="1:9" ht="69">
      <c r="A43" s="5">
        <v>42</v>
      </c>
      <c r="B43" s="37" t="s">
        <v>1311</v>
      </c>
      <c r="C43" s="38" t="s">
        <v>1773</v>
      </c>
      <c r="D43" s="106" t="s">
        <v>1774</v>
      </c>
      <c r="E43" s="106"/>
      <c r="F43" s="41" t="s">
        <v>25</v>
      </c>
      <c r="G43" s="50">
        <v>17</v>
      </c>
      <c r="H43" s="212"/>
      <c r="I43" s="50">
        <f>ROUND(Tabela111[[#This Row],[Količina]]*Tabela111[[#This Row],[cena/EM]],2)</f>
        <v>0</v>
      </c>
    </row>
    <row r="44" spans="1:9" ht="27.6">
      <c r="A44" s="5">
        <v>43</v>
      </c>
      <c r="B44" s="37" t="s">
        <v>1311</v>
      </c>
      <c r="C44" s="38" t="s">
        <v>1775</v>
      </c>
      <c r="D44" s="110" t="s">
        <v>1772</v>
      </c>
      <c r="E44" s="75"/>
      <c r="F44" s="41" t="s">
        <v>25</v>
      </c>
      <c r="G44" s="50">
        <v>17</v>
      </c>
      <c r="H44" s="212"/>
      <c r="I44" s="50">
        <f>ROUND(Tabela111[[#This Row],[Količina]]*Tabela111[[#This Row],[cena/EM]],2)</f>
        <v>0</v>
      </c>
    </row>
    <row r="45" spans="1:9">
      <c r="A45" s="5">
        <v>44</v>
      </c>
      <c r="B45" s="37" t="s">
        <v>1311</v>
      </c>
      <c r="C45" s="38" t="s">
        <v>1776</v>
      </c>
      <c r="D45" s="112" t="s">
        <v>1777</v>
      </c>
      <c r="E45" s="75"/>
      <c r="F45" s="41" t="s">
        <v>25</v>
      </c>
      <c r="G45" s="50">
        <v>7</v>
      </c>
      <c r="H45" s="212"/>
      <c r="I45" s="50">
        <f>ROUND(Tabela111[[#This Row],[Količina]]*Tabela111[[#This Row],[cena/EM]],2)</f>
        <v>0</v>
      </c>
    </row>
    <row r="46" spans="1:9">
      <c r="A46" s="5">
        <v>45</v>
      </c>
      <c r="B46" s="37" t="s">
        <v>1311</v>
      </c>
      <c r="C46" s="38" t="s">
        <v>1778</v>
      </c>
      <c r="D46" s="112" t="s">
        <v>1779</v>
      </c>
      <c r="E46" s="75"/>
      <c r="F46" s="41" t="s">
        <v>25</v>
      </c>
      <c r="G46" s="50">
        <v>1</v>
      </c>
      <c r="H46" s="212"/>
      <c r="I46" s="50">
        <f>ROUND(Tabela111[[#This Row],[Količina]]*Tabela111[[#This Row],[cena/EM]],2)</f>
        <v>0</v>
      </c>
    </row>
    <row r="47" spans="1:9">
      <c r="A47" s="5">
        <v>46</v>
      </c>
      <c r="B47" s="164" t="s">
        <v>1311</v>
      </c>
      <c r="C47" s="165" t="s">
        <v>1697</v>
      </c>
      <c r="D47" s="176" t="s">
        <v>1780</v>
      </c>
      <c r="E47" s="176"/>
      <c r="F47" s="168">
        <f>ROUND(SUM(I48:I51),2)</f>
        <v>0</v>
      </c>
      <c r="G47" s="177"/>
      <c r="H47" s="177"/>
      <c r="I47" s="177"/>
    </row>
    <row r="48" spans="1:9" ht="179.4">
      <c r="A48" s="5">
        <v>47</v>
      </c>
      <c r="B48" s="37" t="s">
        <v>1311</v>
      </c>
      <c r="C48" s="38" t="s">
        <v>1781</v>
      </c>
      <c r="D48" s="59" t="s">
        <v>1782</v>
      </c>
      <c r="E48" s="75"/>
      <c r="F48" s="41" t="s">
        <v>25</v>
      </c>
      <c r="G48" s="50">
        <v>37</v>
      </c>
      <c r="H48" s="212"/>
      <c r="I48" s="50">
        <f>ROUND(Tabela111[[#This Row],[Količina]]*Tabela111[[#This Row],[cena/EM]],2)</f>
        <v>0</v>
      </c>
    </row>
    <row r="49" spans="1:9">
      <c r="A49" s="5">
        <v>48</v>
      </c>
      <c r="B49" s="37" t="s">
        <v>1311</v>
      </c>
      <c r="C49" s="38" t="s">
        <v>1783</v>
      </c>
      <c r="D49" s="109" t="s">
        <v>1784</v>
      </c>
      <c r="E49" s="75"/>
      <c r="F49" s="41" t="s">
        <v>25</v>
      </c>
      <c r="G49" s="50">
        <v>37</v>
      </c>
      <c r="H49" s="212"/>
      <c r="I49" s="50">
        <f>ROUND(Tabela111[[#This Row],[Količina]]*Tabela111[[#This Row],[cena/EM]],2)</f>
        <v>0</v>
      </c>
    </row>
    <row r="50" spans="1:9" ht="82.8">
      <c r="A50" s="5">
        <v>49</v>
      </c>
      <c r="B50" s="37" t="s">
        <v>1311</v>
      </c>
      <c r="C50" s="38" t="s">
        <v>1785</v>
      </c>
      <c r="D50" s="110" t="s">
        <v>1786</v>
      </c>
      <c r="E50" s="75"/>
      <c r="F50" s="41" t="s">
        <v>25</v>
      </c>
      <c r="G50" s="50">
        <v>24</v>
      </c>
      <c r="H50" s="212"/>
      <c r="I50" s="50">
        <f>ROUND(Tabela111[[#This Row],[Količina]]*Tabela111[[#This Row],[cena/EM]],2)</f>
        <v>0</v>
      </c>
    </row>
    <row r="51" spans="1:9">
      <c r="A51" s="5">
        <v>50</v>
      </c>
      <c r="B51" s="37" t="s">
        <v>1311</v>
      </c>
      <c r="C51" s="38" t="s">
        <v>1787</v>
      </c>
      <c r="D51" s="109" t="s">
        <v>1788</v>
      </c>
      <c r="E51" s="75"/>
      <c r="F51" s="41" t="s">
        <v>25</v>
      </c>
      <c r="G51" s="50">
        <v>24</v>
      </c>
      <c r="H51" s="212"/>
      <c r="I51" s="50">
        <f>ROUND(Tabela111[[#This Row],[Količina]]*Tabela111[[#This Row],[cena/EM]],2)</f>
        <v>0</v>
      </c>
    </row>
    <row r="52" spans="1:9">
      <c r="A52" s="5">
        <v>51</v>
      </c>
      <c r="B52" s="164" t="s">
        <v>1311</v>
      </c>
      <c r="C52" s="165" t="s">
        <v>1699</v>
      </c>
      <c r="D52" s="176" t="s">
        <v>1700</v>
      </c>
      <c r="E52" s="178"/>
      <c r="F52" s="168">
        <f>ROUND(SUM(I53:I67),2)</f>
        <v>0</v>
      </c>
      <c r="G52" s="177"/>
      <c r="H52" s="177"/>
      <c r="I52" s="177"/>
    </row>
    <row r="53" spans="1:9" ht="43.2">
      <c r="A53" s="5">
        <v>52</v>
      </c>
      <c r="B53" s="37" t="s">
        <v>1311</v>
      </c>
      <c r="C53" s="38" t="s">
        <v>1789</v>
      </c>
      <c r="D53" s="106" t="s">
        <v>1790</v>
      </c>
      <c r="E53" s="75"/>
      <c r="F53" s="41" t="s">
        <v>1702</v>
      </c>
      <c r="G53" s="50">
        <v>610</v>
      </c>
      <c r="H53" s="212"/>
      <c r="I53" s="50">
        <f>ROUND(Tabela111[[#This Row],[Količina]]*Tabela111[[#This Row],[cena/EM]],2)</f>
        <v>0</v>
      </c>
    </row>
    <row r="54" spans="1:9" ht="15.6">
      <c r="A54" s="5">
        <v>53</v>
      </c>
      <c r="B54" s="37" t="s">
        <v>1311</v>
      </c>
      <c r="C54" s="38" t="s">
        <v>1791</v>
      </c>
      <c r="D54" s="113" t="s">
        <v>1792</v>
      </c>
      <c r="E54" s="75"/>
      <c r="F54" s="41" t="s">
        <v>1702</v>
      </c>
      <c r="G54" s="50">
        <v>1645</v>
      </c>
      <c r="H54" s="212"/>
      <c r="I54" s="50">
        <f>ROUND(Tabela111[[#This Row],[Količina]]*Tabela111[[#This Row],[cena/EM]],2)</f>
        <v>0</v>
      </c>
    </row>
    <row r="55" spans="1:9" ht="15.6">
      <c r="A55" s="5">
        <v>54</v>
      </c>
      <c r="B55" s="37" t="s">
        <v>1311</v>
      </c>
      <c r="C55" s="38" t="s">
        <v>1793</v>
      </c>
      <c r="D55" s="113" t="s">
        <v>1794</v>
      </c>
      <c r="E55" s="75"/>
      <c r="F55" s="41" t="s">
        <v>1702</v>
      </c>
      <c r="G55" s="50">
        <v>210</v>
      </c>
      <c r="H55" s="212"/>
      <c r="I55" s="50">
        <f>ROUND(Tabela111[[#This Row],[Količina]]*Tabela111[[#This Row],[cena/EM]],2)</f>
        <v>0</v>
      </c>
    </row>
    <row r="56" spans="1:9" ht="15.6">
      <c r="A56" s="5">
        <v>55</v>
      </c>
      <c r="B56" s="37" t="s">
        <v>1311</v>
      </c>
      <c r="C56" s="38" t="s">
        <v>1795</v>
      </c>
      <c r="D56" s="113" t="s">
        <v>1796</v>
      </c>
      <c r="E56" s="75"/>
      <c r="F56" s="41" t="s">
        <v>1702</v>
      </c>
      <c r="G56" s="50">
        <v>995</v>
      </c>
      <c r="H56" s="212"/>
      <c r="I56" s="50">
        <f>ROUND(Tabela111[[#This Row],[Količina]]*Tabela111[[#This Row],[cena/EM]],2)</f>
        <v>0</v>
      </c>
    </row>
    <row r="57" spans="1:9" ht="15.6">
      <c r="A57" s="5">
        <v>56</v>
      </c>
      <c r="B57" s="37" t="s">
        <v>1311</v>
      </c>
      <c r="C57" s="38" t="s">
        <v>1797</v>
      </c>
      <c r="D57" s="113" t="s">
        <v>1798</v>
      </c>
      <c r="E57" s="75"/>
      <c r="F57" s="41" t="s">
        <v>1702</v>
      </c>
      <c r="G57" s="50">
        <v>90</v>
      </c>
      <c r="H57" s="212"/>
      <c r="I57" s="50">
        <f>ROUND(Tabela111[[#This Row],[Količina]]*Tabela111[[#This Row],[cena/EM]],2)</f>
        <v>0</v>
      </c>
    </row>
    <row r="58" spans="1:9" ht="15.6">
      <c r="A58" s="5">
        <v>57</v>
      </c>
      <c r="B58" s="37" t="s">
        <v>1311</v>
      </c>
      <c r="C58" s="38" t="s">
        <v>1799</v>
      </c>
      <c r="D58" s="113" t="s">
        <v>1800</v>
      </c>
      <c r="E58" s="75"/>
      <c r="F58" s="41" t="s">
        <v>1702</v>
      </c>
      <c r="G58" s="50">
        <v>5</v>
      </c>
      <c r="H58" s="212"/>
      <c r="I58" s="50">
        <f>ROUND(Tabela111[[#This Row],[Količina]]*Tabela111[[#This Row],[cena/EM]],2)</f>
        <v>0</v>
      </c>
    </row>
    <row r="59" spans="1:9" ht="15.6">
      <c r="A59" s="5">
        <v>58</v>
      </c>
      <c r="B59" s="37" t="s">
        <v>1311</v>
      </c>
      <c r="C59" s="38" t="s">
        <v>1801</v>
      </c>
      <c r="D59" s="113" t="s">
        <v>1802</v>
      </c>
      <c r="E59" s="75"/>
      <c r="F59" s="41" t="s">
        <v>1702</v>
      </c>
      <c r="G59" s="50">
        <v>145</v>
      </c>
      <c r="H59" s="212"/>
      <c r="I59" s="50">
        <f>ROUND(Tabela111[[#This Row],[Količina]]*Tabela111[[#This Row],[cena/EM]],2)</f>
        <v>0</v>
      </c>
    </row>
    <row r="60" spans="1:9" ht="15.6">
      <c r="A60" s="5">
        <v>59</v>
      </c>
      <c r="B60" s="37" t="s">
        <v>1311</v>
      </c>
      <c r="C60" s="38" t="s">
        <v>1803</v>
      </c>
      <c r="D60" s="113" t="s">
        <v>1804</v>
      </c>
      <c r="E60" s="75"/>
      <c r="F60" s="41" t="s">
        <v>1702</v>
      </c>
      <c r="G60" s="50">
        <v>150</v>
      </c>
      <c r="H60" s="212"/>
      <c r="I60" s="50">
        <f>ROUND(Tabela111[[#This Row],[Količina]]*Tabela111[[#This Row],[cena/EM]],2)</f>
        <v>0</v>
      </c>
    </row>
    <row r="61" spans="1:9" ht="15.6">
      <c r="A61" s="5">
        <v>60</v>
      </c>
      <c r="B61" s="37" t="s">
        <v>1311</v>
      </c>
      <c r="C61" s="38" t="s">
        <v>1805</v>
      </c>
      <c r="D61" s="113" t="s">
        <v>1806</v>
      </c>
      <c r="E61" s="75"/>
      <c r="F61" s="41" t="s">
        <v>1702</v>
      </c>
      <c r="G61" s="50">
        <v>140</v>
      </c>
      <c r="H61" s="212"/>
      <c r="I61" s="50">
        <f>ROUND(Tabela111[[#This Row],[Količina]]*Tabela111[[#This Row],[cena/EM]],2)</f>
        <v>0</v>
      </c>
    </row>
    <row r="62" spans="1:9" ht="27.6">
      <c r="A62" s="5">
        <v>61</v>
      </c>
      <c r="B62" s="37" t="s">
        <v>1311</v>
      </c>
      <c r="C62" s="38" t="s">
        <v>1807</v>
      </c>
      <c r="D62" s="106" t="s">
        <v>1808</v>
      </c>
      <c r="E62" s="75"/>
      <c r="F62" s="41" t="s">
        <v>1702</v>
      </c>
      <c r="G62" s="50">
        <v>750</v>
      </c>
      <c r="H62" s="212"/>
      <c r="I62" s="50">
        <f>ROUND(Tabela111[[#This Row],[Količina]]*Tabela111[[#This Row],[cena/EM]],2)</f>
        <v>0</v>
      </c>
    </row>
    <row r="63" spans="1:9" ht="41.4">
      <c r="A63" s="5">
        <v>62</v>
      </c>
      <c r="B63" s="37" t="s">
        <v>1311</v>
      </c>
      <c r="C63" s="38" t="s">
        <v>1809</v>
      </c>
      <c r="D63" s="109" t="s">
        <v>1810</v>
      </c>
      <c r="E63" s="75"/>
      <c r="F63" s="41" t="s">
        <v>25</v>
      </c>
      <c r="G63" s="50">
        <v>86</v>
      </c>
      <c r="H63" s="212"/>
      <c r="I63" s="50">
        <f>ROUND(Tabela111[[#This Row],[Količina]]*Tabela111[[#This Row],[cena/EM]],2)</f>
        <v>0</v>
      </c>
    </row>
    <row r="64" spans="1:9" ht="43.2">
      <c r="A64" s="5">
        <v>63</v>
      </c>
      <c r="B64" s="37" t="s">
        <v>1311</v>
      </c>
      <c r="C64" s="38" t="s">
        <v>1811</v>
      </c>
      <c r="D64" s="106" t="s">
        <v>1812</v>
      </c>
      <c r="E64" s="75"/>
      <c r="F64" s="41" t="s">
        <v>25</v>
      </c>
      <c r="G64" s="50">
        <v>62</v>
      </c>
      <c r="H64" s="212"/>
      <c r="I64" s="50">
        <f>ROUND(Tabela111[[#This Row],[Količina]]*Tabela111[[#This Row],[cena/EM]],2)</f>
        <v>0</v>
      </c>
    </row>
    <row r="65" spans="1:9">
      <c r="A65" s="5">
        <v>64</v>
      </c>
      <c r="B65" s="37" t="s">
        <v>1311</v>
      </c>
      <c r="C65" s="38" t="s">
        <v>1813</v>
      </c>
      <c r="D65" s="113" t="s">
        <v>1814</v>
      </c>
      <c r="E65" s="75"/>
      <c r="F65" s="41" t="s">
        <v>25</v>
      </c>
      <c r="G65" s="50">
        <v>25</v>
      </c>
      <c r="H65" s="212"/>
      <c r="I65" s="50">
        <f>ROUND(Tabela111[[#This Row],[Količina]]*Tabela111[[#This Row],[cena/EM]],2)</f>
        <v>0</v>
      </c>
    </row>
    <row r="66" spans="1:9" ht="29.4">
      <c r="A66" s="5">
        <v>65</v>
      </c>
      <c r="B66" s="37" t="s">
        <v>1311</v>
      </c>
      <c r="C66" s="38" t="s">
        <v>1815</v>
      </c>
      <c r="D66" s="106" t="s">
        <v>1816</v>
      </c>
      <c r="E66" s="75"/>
      <c r="F66" s="41" t="s">
        <v>25</v>
      </c>
      <c r="G66" s="50">
        <v>7</v>
      </c>
      <c r="H66" s="212"/>
      <c r="I66" s="50">
        <f>ROUND(Tabela111[[#This Row],[Količina]]*Tabela111[[#This Row],[cena/EM]],2)</f>
        <v>0</v>
      </c>
    </row>
    <row r="67" spans="1:9" ht="27.6">
      <c r="A67" s="5">
        <v>66</v>
      </c>
      <c r="B67" s="37" t="s">
        <v>1311</v>
      </c>
      <c r="C67" s="38" t="s">
        <v>1817</v>
      </c>
      <c r="D67" s="110" t="s">
        <v>1818</v>
      </c>
      <c r="E67" s="75"/>
      <c r="F67" s="41" t="s">
        <v>25</v>
      </c>
      <c r="G67" s="50">
        <v>1</v>
      </c>
      <c r="H67" s="212"/>
      <c r="I67" s="50">
        <f>ROUND(Tabela111[[#This Row],[Količina]]*Tabela111[[#This Row],[cena/EM]],2)</f>
        <v>0</v>
      </c>
    </row>
    <row r="68" spans="1:9">
      <c r="A68" s="5">
        <v>67</v>
      </c>
      <c r="B68" s="15" t="s">
        <v>1311</v>
      </c>
      <c r="C68" s="13" t="s">
        <v>1820</v>
      </c>
      <c r="D68" s="14" t="s">
        <v>1821</v>
      </c>
      <c r="E68" s="15"/>
      <c r="F68" s="16">
        <f>ROUND(SUM(F69:F70),2)</f>
        <v>0</v>
      </c>
      <c r="G68" s="16"/>
      <c r="H68" s="16"/>
      <c r="I68" s="55"/>
    </row>
    <row r="69" spans="1:9">
      <c r="A69" s="5">
        <v>68</v>
      </c>
      <c r="B69" s="25" t="s">
        <v>1311</v>
      </c>
      <c r="C69" s="23" t="s">
        <v>1822</v>
      </c>
      <c r="D69" s="24" t="s">
        <v>1698</v>
      </c>
      <c r="E69" s="25"/>
      <c r="F69" s="21">
        <f>ROUND(F71,2)</f>
        <v>0</v>
      </c>
      <c r="G69" s="26"/>
      <c r="H69" s="26"/>
      <c r="I69" s="27"/>
    </row>
    <row r="70" spans="1:9">
      <c r="A70" s="5">
        <v>69</v>
      </c>
      <c r="B70" s="28" t="s">
        <v>1311</v>
      </c>
      <c r="C70" s="23" t="s">
        <v>1823</v>
      </c>
      <c r="D70" s="24" t="s">
        <v>1824</v>
      </c>
      <c r="E70" s="28"/>
      <c r="F70" s="21">
        <f>ROUND(F84,2)</f>
        <v>0</v>
      </c>
      <c r="G70" s="29"/>
      <c r="H70" s="29"/>
      <c r="I70" s="27"/>
    </row>
    <row r="71" spans="1:9">
      <c r="A71" s="5">
        <v>70</v>
      </c>
      <c r="B71" s="164" t="s">
        <v>1311</v>
      </c>
      <c r="C71" s="165" t="s">
        <v>1822</v>
      </c>
      <c r="D71" s="166" t="s">
        <v>1698</v>
      </c>
      <c r="E71" s="167"/>
      <c r="F71" s="168">
        <f>ROUND(SUM(I72:I83),2)</f>
        <v>0</v>
      </c>
      <c r="G71" s="168"/>
      <c r="H71" s="168"/>
      <c r="I71" s="170"/>
    </row>
    <row r="72" spans="1:9" ht="151.80000000000001">
      <c r="A72" s="5">
        <v>71</v>
      </c>
      <c r="B72" s="37" t="s">
        <v>1311</v>
      </c>
      <c r="C72" s="73" t="s">
        <v>1825</v>
      </c>
      <c r="D72" s="64" t="s">
        <v>1826</v>
      </c>
      <c r="E72" s="75"/>
      <c r="F72" s="41" t="s">
        <v>25</v>
      </c>
      <c r="G72" s="50">
        <v>11</v>
      </c>
      <c r="H72" s="212"/>
      <c r="I72" s="50">
        <f>ROUND(Tabela111[[#This Row],[Količina]]*Tabela111[[#This Row],[cena/EM]],2)</f>
        <v>0</v>
      </c>
    </row>
    <row r="73" spans="1:9" ht="55.2">
      <c r="A73" s="5">
        <v>72</v>
      </c>
      <c r="B73" s="37" t="s">
        <v>1311</v>
      </c>
      <c r="C73" s="73" t="s">
        <v>1827</v>
      </c>
      <c r="D73" s="64" t="s">
        <v>1828</v>
      </c>
      <c r="E73" s="75"/>
      <c r="F73" s="41" t="s">
        <v>25</v>
      </c>
      <c r="G73" s="50">
        <v>11</v>
      </c>
      <c r="H73" s="212"/>
      <c r="I73" s="50">
        <f>ROUND(Tabela111[[#This Row],[Količina]]*Tabela111[[#This Row],[cena/EM]],2)</f>
        <v>0</v>
      </c>
    </row>
    <row r="74" spans="1:9" ht="193.2">
      <c r="A74" s="5">
        <v>73</v>
      </c>
      <c r="B74" s="37" t="s">
        <v>1311</v>
      </c>
      <c r="C74" s="73" t="s">
        <v>1829</v>
      </c>
      <c r="D74" s="64" t="s">
        <v>1830</v>
      </c>
      <c r="E74" s="75"/>
      <c r="F74" s="41" t="s">
        <v>25</v>
      </c>
      <c r="G74" s="50">
        <v>18</v>
      </c>
      <c r="H74" s="212"/>
      <c r="I74" s="50">
        <f>ROUND(Tabela111[[#This Row],[Količina]]*Tabela111[[#This Row],[cena/EM]],2)</f>
        <v>0</v>
      </c>
    </row>
    <row r="75" spans="1:9" ht="27.6">
      <c r="A75" s="5">
        <v>74</v>
      </c>
      <c r="B75" s="37" t="s">
        <v>1311</v>
      </c>
      <c r="C75" s="73" t="s">
        <v>1831</v>
      </c>
      <c r="D75" s="64" t="s">
        <v>1832</v>
      </c>
      <c r="E75" s="75"/>
      <c r="F75" s="114" t="s">
        <v>25</v>
      </c>
      <c r="G75" s="93">
        <v>14</v>
      </c>
      <c r="H75" s="212"/>
      <c r="I75" s="50">
        <f>ROUND(Tabela111[[#This Row],[Količina]]*Tabela111[[#This Row],[cena/EM]],2)</f>
        <v>0</v>
      </c>
    </row>
    <row r="76" spans="1:9" ht="207">
      <c r="A76" s="5">
        <v>75</v>
      </c>
      <c r="B76" s="37" t="s">
        <v>1311</v>
      </c>
      <c r="C76" s="73" t="s">
        <v>1833</v>
      </c>
      <c r="D76" s="64" t="s">
        <v>1834</v>
      </c>
      <c r="E76" s="75"/>
      <c r="F76" s="114" t="s">
        <v>25</v>
      </c>
      <c r="G76" s="93">
        <v>2</v>
      </c>
      <c r="H76" s="212"/>
      <c r="I76" s="50">
        <f>ROUND(Tabela111[[#This Row],[Količina]]*Tabela111[[#This Row],[cena/EM]],2)</f>
        <v>0</v>
      </c>
    </row>
    <row r="77" spans="1:9" ht="110.4">
      <c r="A77" s="5">
        <v>76</v>
      </c>
      <c r="B77" s="37" t="s">
        <v>1311</v>
      </c>
      <c r="C77" s="73" t="s">
        <v>1835</v>
      </c>
      <c r="D77" s="64" t="s">
        <v>1836</v>
      </c>
      <c r="E77" s="75"/>
      <c r="F77" s="114" t="s">
        <v>25</v>
      </c>
      <c r="G77" s="93">
        <v>9</v>
      </c>
      <c r="H77" s="212"/>
      <c r="I77" s="50">
        <f>ROUND(Tabela111[[#This Row],[Količina]]*Tabela111[[#This Row],[cena/EM]],2)</f>
        <v>0</v>
      </c>
    </row>
    <row r="78" spans="1:9" ht="138">
      <c r="A78" s="5">
        <v>77</v>
      </c>
      <c r="B78" s="37" t="s">
        <v>1311</v>
      </c>
      <c r="C78" s="73" t="s">
        <v>1837</v>
      </c>
      <c r="D78" s="64" t="s">
        <v>1838</v>
      </c>
      <c r="E78" s="75"/>
      <c r="F78" s="114" t="s">
        <v>25</v>
      </c>
      <c r="G78" s="93">
        <v>39</v>
      </c>
      <c r="H78" s="212"/>
      <c r="I78" s="50">
        <f>ROUND(Tabela111[[#This Row],[Količina]]*Tabela111[[#This Row],[cena/EM]],2)</f>
        <v>0</v>
      </c>
    </row>
    <row r="79" spans="1:9" ht="151.80000000000001">
      <c r="A79" s="5">
        <v>78</v>
      </c>
      <c r="B79" s="37" t="s">
        <v>1311</v>
      </c>
      <c r="C79" s="73" t="s">
        <v>1839</v>
      </c>
      <c r="D79" s="64" t="s">
        <v>1840</v>
      </c>
      <c r="E79" s="75"/>
      <c r="F79" s="114" t="s">
        <v>25</v>
      </c>
      <c r="G79" s="93">
        <v>4</v>
      </c>
      <c r="H79" s="212"/>
      <c r="I79" s="50">
        <f>ROUND(Tabela111[[#This Row],[Količina]]*Tabela111[[#This Row],[cena/EM]],2)</f>
        <v>0</v>
      </c>
    </row>
    <row r="80" spans="1:9" ht="55.2">
      <c r="A80" s="5">
        <v>79</v>
      </c>
      <c r="B80" s="37" t="s">
        <v>1311</v>
      </c>
      <c r="C80" s="73" t="s">
        <v>1841</v>
      </c>
      <c r="D80" s="64" t="s">
        <v>1842</v>
      </c>
      <c r="E80" s="75"/>
      <c r="F80" s="114" t="s">
        <v>25</v>
      </c>
      <c r="G80" s="93">
        <v>4</v>
      </c>
      <c r="H80" s="212"/>
      <c r="I80" s="50">
        <f>ROUND(Tabela111[[#This Row],[Količina]]*Tabela111[[#This Row],[cena/EM]],2)</f>
        <v>0</v>
      </c>
    </row>
    <row r="81" spans="1:9" ht="110.4">
      <c r="A81" s="5">
        <v>80</v>
      </c>
      <c r="B81" s="37" t="s">
        <v>1311</v>
      </c>
      <c r="C81" s="73" t="s">
        <v>1843</v>
      </c>
      <c r="D81" s="64" t="s">
        <v>1844</v>
      </c>
      <c r="E81" s="75"/>
      <c r="F81" s="114" t="s">
        <v>25</v>
      </c>
      <c r="G81" s="93">
        <v>13</v>
      </c>
      <c r="H81" s="212"/>
      <c r="I81" s="50">
        <f>ROUND(Tabela111[[#This Row],[Količina]]*Tabela111[[#This Row],[cena/EM]],2)</f>
        <v>0</v>
      </c>
    </row>
    <row r="82" spans="1:9">
      <c r="A82" s="5">
        <v>81</v>
      </c>
      <c r="B82" s="37" t="s">
        <v>1311</v>
      </c>
      <c r="C82" s="73" t="s">
        <v>1845</v>
      </c>
      <c r="D82" s="64" t="s">
        <v>1846</v>
      </c>
      <c r="E82" s="75"/>
      <c r="F82" s="114" t="s">
        <v>25</v>
      </c>
      <c r="G82" s="93">
        <v>13</v>
      </c>
      <c r="H82" s="212"/>
      <c r="I82" s="50">
        <f>ROUND(Tabela111[[#This Row],[Količina]]*Tabela111[[#This Row],[cena/EM]],2)</f>
        <v>0</v>
      </c>
    </row>
    <row r="83" spans="1:9" ht="96.6">
      <c r="A83" s="5">
        <v>82</v>
      </c>
      <c r="B83" s="37" t="s">
        <v>1311</v>
      </c>
      <c r="C83" s="73" t="s">
        <v>1847</v>
      </c>
      <c r="D83" s="115" t="s">
        <v>1848</v>
      </c>
      <c r="E83" s="75"/>
      <c r="F83" s="114" t="s">
        <v>25</v>
      </c>
      <c r="G83" s="93">
        <v>1</v>
      </c>
      <c r="H83" s="212"/>
      <c r="I83" s="50">
        <f>ROUND(Tabela111[[#This Row],[Količina]]*Tabela111[[#This Row],[cena/EM]],2)</f>
        <v>0</v>
      </c>
    </row>
    <row r="84" spans="1:9">
      <c r="A84" s="5">
        <v>83</v>
      </c>
      <c r="B84" s="164" t="s">
        <v>1311</v>
      </c>
      <c r="C84" s="179" t="s">
        <v>1823</v>
      </c>
      <c r="D84" s="166" t="s">
        <v>1849</v>
      </c>
      <c r="E84" s="178"/>
      <c r="F84" s="168">
        <f>ROUND(SUM(I85:I230),2)</f>
        <v>0</v>
      </c>
      <c r="G84" s="180"/>
      <c r="H84" s="180"/>
      <c r="I84" s="177"/>
    </row>
    <row r="85" spans="1:9" ht="27.6">
      <c r="A85" s="5">
        <v>84</v>
      </c>
      <c r="B85" s="37" t="s">
        <v>1311</v>
      </c>
      <c r="C85" s="38" t="s">
        <v>1850</v>
      </c>
      <c r="D85" s="75" t="s">
        <v>1851</v>
      </c>
      <c r="E85" s="75"/>
      <c r="F85" s="114" t="s">
        <v>25</v>
      </c>
      <c r="G85" s="93">
        <v>4</v>
      </c>
      <c r="H85" s="212"/>
      <c r="I85" s="50">
        <f>ROUND(Tabela111[[#This Row],[Količina]]*Tabela111[[#This Row],[cena/EM]],2)</f>
        <v>0</v>
      </c>
    </row>
    <row r="86" spans="1:9" ht="27.6">
      <c r="A86" s="5">
        <v>85</v>
      </c>
      <c r="B86" s="37" t="s">
        <v>1311</v>
      </c>
      <c r="C86" s="38" t="s">
        <v>1852</v>
      </c>
      <c r="D86" s="75" t="s">
        <v>1853</v>
      </c>
      <c r="E86" s="75"/>
      <c r="F86" s="114" t="s">
        <v>25</v>
      </c>
      <c r="G86" s="93">
        <v>6</v>
      </c>
      <c r="H86" s="212"/>
      <c r="I86" s="50">
        <f>ROUND(Tabela111[[#This Row],[Količina]]*Tabela111[[#This Row],[cena/EM]],2)</f>
        <v>0</v>
      </c>
    </row>
    <row r="87" spans="1:9">
      <c r="A87" s="5">
        <v>86</v>
      </c>
      <c r="B87" s="37" t="s">
        <v>1311</v>
      </c>
      <c r="C87" s="38" t="s">
        <v>1854</v>
      </c>
      <c r="D87" s="75" t="s">
        <v>1855</v>
      </c>
      <c r="E87" s="75"/>
      <c r="F87" s="114" t="s">
        <v>25</v>
      </c>
      <c r="G87" s="93">
        <v>1</v>
      </c>
      <c r="H87" s="212"/>
      <c r="I87" s="50">
        <f>ROUND(Tabela111[[#This Row],[Količina]]*Tabela111[[#This Row],[cena/EM]],2)</f>
        <v>0</v>
      </c>
    </row>
    <row r="88" spans="1:9" ht="27.6">
      <c r="A88" s="5">
        <v>87</v>
      </c>
      <c r="B88" s="37" t="s">
        <v>1311</v>
      </c>
      <c r="C88" s="38" t="s">
        <v>1856</v>
      </c>
      <c r="D88" s="75" t="s">
        <v>1857</v>
      </c>
      <c r="E88" s="75"/>
      <c r="F88" s="114" t="s">
        <v>25</v>
      </c>
      <c r="G88" s="93">
        <v>2</v>
      </c>
      <c r="H88" s="212"/>
      <c r="I88" s="50">
        <f>ROUND(Tabela111[[#This Row],[Količina]]*Tabela111[[#This Row],[cena/EM]],2)</f>
        <v>0</v>
      </c>
    </row>
    <row r="89" spans="1:9">
      <c r="A89" s="5">
        <v>88</v>
      </c>
      <c r="B89" s="37" t="s">
        <v>1311</v>
      </c>
      <c r="C89" s="38" t="s">
        <v>1858</v>
      </c>
      <c r="D89" s="75" t="s">
        <v>1859</v>
      </c>
      <c r="E89" s="75"/>
      <c r="F89" s="114" t="s">
        <v>25</v>
      </c>
      <c r="G89" s="93">
        <v>2</v>
      </c>
      <c r="H89" s="212"/>
      <c r="I89" s="50">
        <f>ROUND(Tabela111[[#This Row],[Količina]]*Tabela111[[#This Row],[cena/EM]],2)</f>
        <v>0</v>
      </c>
    </row>
    <row r="90" spans="1:9" ht="29.4">
      <c r="A90" s="5">
        <v>89</v>
      </c>
      <c r="B90" s="37" t="s">
        <v>1311</v>
      </c>
      <c r="C90" s="38" t="s">
        <v>1860</v>
      </c>
      <c r="D90" s="75" t="s">
        <v>1861</v>
      </c>
      <c r="E90" s="75"/>
      <c r="F90" s="114" t="s">
        <v>1702</v>
      </c>
      <c r="G90" s="93">
        <v>380</v>
      </c>
      <c r="H90" s="212"/>
      <c r="I90" s="50">
        <f>ROUND(Tabela111[[#This Row],[Količina]]*Tabela111[[#This Row],[cena/EM]],2)</f>
        <v>0</v>
      </c>
    </row>
    <row r="91" spans="1:9" ht="30">
      <c r="A91" s="5">
        <v>90</v>
      </c>
      <c r="B91" s="37" t="s">
        <v>1311</v>
      </c>
      <c r="C91" s="38" t="s">
        <v>1862</v>
      </c>
      <c r="D91" s="75" t="s">
        <v>1863</v>
      </c>
      <c r="E91" s="75"/>
      <c r="F91" s="114" t="s">
        <v>1702</v>
      </c>
      <c r="G91" s="93">
        <v>166</v>
      </c>
      <c r="H91" s="212"/>
      <c r="I91" s="50">
        <f>ROUND(Tabela111[[#This Row],[Količina]]*Tabela111[[#This Row],[cena/EM]],2)</f>
        <v>0</v>
      </c>
    </row>
    <row r="92" spans="1:9" ht="29.4">
      <c r="A92" s="5">
        <v>91</v>
      </c>
      <c r="B92" s="37" t="s">
        <v>1311</v>
      </c>
      <c r="C92" s="38" t="s">
        <v>1864</v>
      </c>
      <c r="D92" s="75" t="s">
        <v>1865</v>
      </c>
      <c r="E92" s="75"/>
      <c r="F92" s="114" t="s">
        <v>1702</v>
      </c>
      <c r="G92" s="93">
        <v>380</v>
      </c>
      <c r="H92" s="212"/>
      <c r="I92" s="50">
        <f>ROUND(Tabela111[[#This Row],[Količina]]*Tabela111[[#This Row],[cena/EM]],2)</f>
        <v>0</v>
      </c>
    </row>
    <row r="93" spans="1:9" ht="15.6">
      <c r="A93" s="5">
        <v>92</v>
      </c>
      <c r="B93" s="37" t="s">
        <v>1311</v>
      </c>
      <c r="C93" s="38" t="s">
        <v>1866</v>
      </c>
      <c r="D93" s="113" t="s">
        <v>1867</v>
      </c>
      <c r="E93" s="75"/>
      <c r="F93" s="114" t="s">
        <v>1702</v>
      </c>
      <c r="G93" s="93">
        <v>115</v>
      </c>
      <c r="H93" s="212"/>
      <c r="I93" s="50">
        <f>ROUND(Tabela111[[#This Row],[Količina]]*Tabela111[[#This Row],[cena/EM]],2)</f>
        <v>0</v>
      </c>
    </row>
    <row r="94" spans="1:9" ht="15.6">
      <c r="A94" s="5">
        <v>93</v>
      </c>
      <c r="B94" s="37" t="s">
        <v>1311</v>
      </c>
      <c r="C94" s="38" t="s">
        <v>1868</v>
      </c>
      <c r="D94" s="113" t="s">
        <v>1869</v>
      </c>
      <c r="E94" s="75"/>
      <c r="F94" s="114" t="s">
        <v>1702</v>
      </c>
      <c r="G94" s="93">
        <v>160</v>
      </c>
      <c r="H94" s="212"/>
      <c r="I94" s="50">
        <f>ROUND(Tabela111[[#This Row],[Količina]]*Tabela111[[#This Row],[cena/EM]],2)</f>
        <v>0</v>
      </c>
    </row>
    <row r="95" spans="1:9" ht="15.6">
      <c r="A95" s="5">
        <v>94</v>
      </c>
      <c r="B95" s="37" t="s">
        <v>1311</v>
      </c>
      <c r="C95" s="38" t="s">
        <v>1870</v>
      </c>
      <c r="D95" s="113" t="s">
        <v>1871</v>
      </c>
      <c r="E95" s="75"/>
      <c r="F95" s="114" t="s">
        <v>1702</v>
      </c>
      <c r="G95" s="93">
        <v>310</v>
      </c>
      <c r="H95" s="212"/>
      <c r="I95" s="50">
        <f>ROUND(Tabela111[[#This Row],[Količina]]*Tabela111[[#This Row],[cena/EM]],2)</f>
        <v>0</v>
      </c>
    </row>
    <row r="96" spans="1:9" ht="15.6">
      <c r="A96" s="5">
        <v>95</v>
      </c>
      <c r="B96" s="37" t="s">
        <v>1311</v>
      </c>
      <c r="C96" s="38" t="s">
        <v>1872</v>
      </c>
      <c r="D96" s="113" t="s">
        <v>1873</v>
      </c>
      <c r="E96" s="75"/>
      <c r="F96" s="114" t="s">
        <v>1702</v>
      </c>
      <c r="G96" s="93">
        <v>115</v>
      </c>
      <c r="H96" s="212"/>
      <c r="I96" s="50">
        <f>ROUND(Tabela111[[#This Row],[Količina]]*Tabela111[[#This Row],[cena/EM]],2)</f>
        <v>0</v>
      </c>
    </row>
    <row r="97" spans="1:9" ht="15.6">
      <c r="A97" s="5">
        <v>96</v>
      </c>
      <c r="B97" s="37" t="s">
        <v>1311</v>
      </c>
      <c r="C97" s="38" t="s">
        <v>1874</v>
      </c>
      <c r="D97" s="113" t="s">
        <v>1875</v>
      </c>
      <c r="E97" s="75"/>
      <c r="F97" s="114" t="s">
        <v>1702</v>
      </c>
      <c r="G97" s="93">
        <v>215</v>
      </c>
      <c r="H97" s="212"/>
      <c r="I97" s="50">
        <f>ROUND(Tabela111[[#This Row],[Količina]]*Tabela111[[#This Row],[cena/EM]],2)</f>
        <v>0</v>
      </c>
    </row>
    <row r="98" spans="1:9" ht="15.6">
      <c r="A98" s="5">
        <v>97</v>
      </c>
      <c r="B98" s="37" t="s">
        <v>1311</v>
      </c>
      <c r="C98" s="38" t="s">
        <v>1876</v>
      </c>
      <c r="D98" s="113" t="s">
        <v>1877</v>
      </c>
      <c r="E98" s="75"/>
      <c r="F98" s="114" t="s">
        <v>1702</v>
      </c>
      <c r="G98" s="93">
        <v>380</v>
      </c>
      <c r="H98" s="212"/>
      <c r="I98" s="50">
        <f>ROUND(Tabela111[[#This Row],[Količina]]*Tabela111[[#This Row],[cena/EM]],2)</f>
        <v>0</v>
      </c>
    </row>
    <row r="99" spans="1:9" ht="15.6">
      <c r="A99" s="5">
        <v>98</v>
      </c>
      <c r="B99" s="37" t="s">
        <v>1311</v>
      </c>
      <c r="C99" s="38" t="s">
        <v>1878</v>
      </c>
      <c r="D99" s="113" t="s">
        <v>1879</v>
      </c>
      <c r="E99" s="75"/>
      <c r="F99" s="114" t="s">
        <v>1702</v>
      </c>
      <c r="G99" s="93">
        <v>65</v>
      </c>
      <c r="H99" s="212"/>
      <c r="I99" s="50">
        <f>ROUND(Tabela111[[#This Row],[Količina]]*Tabela111[[#This Row],[cena/EM]],2)</f>
        <v>0</v>
      </c>
    </row>
    <row r="100" spans="1:9" ht="15.6">
      <c r="A100" s="5">
        <v>99</v>
      </c>
      <c r="B100" s="37" t="s">
        <v>1311</v>
      </c>
      <c r="C100" s="38" t="s">
        <v>1880</v>
      </c>
      <c r="D100" s="113" t="s">
        <v>1881</v>
      </c>
      <c r="E100" s="75"/>
      <c r="F100" s="114" t="s">
        <v>1702</v>
      </c>
      <c r="G100" s="93">
        <v>90</v>
      </c>
      <c r="H100" s="212"/>
      <c r="I100" s="50">
        <f>ROUND(Tabela111[[#This Row],[Količina]]*Tabela111[[#This Row],[cena/EM]],2)</f>
        <v>0</v>
      </c>
    </row>
    <row r="101" spans="1:9" ht="15.6">
      <c r="A101" s="5">
        <v>100</v>
      </c>
      <c r="B101" s="37" t="s">
        <v>1311</v>
      </c>
      <c r="C101" s="38" t="s">
        <v>1882</v>
      </c>
      <c r="D101" s="113" t="s">
        <v>1883</v>
      </c>
      <c r="E101" s="75"/>
      <c r="F101" s="114" t="s">
        <v>1702</v>
      </c>
      <c r="G101" s="93">
        <v>53</v>
      </c>
      <c r="H101" s="212"/>
      <c r="I101" s="50">
        <f>ROUND(Tabela111[[#This Row],[Količina]]*Tabela111[[#This Row],[cena/EM]],2)</f>
        <v>0</v>
      </c>
    </row>
    <row r="102" spans="1:9" ht="15.6">
      <c r="A102" s="5">
        <v>101</v>
      </c>
      <c r="B102" s="37" t="s">
        <v>1311</v>
      </c>
      <c r="C102" s="38" t="s">
        <v>1884</v>
      </c>
      <c r="D102" s="64" t="s">
        <v>1885</v>
      </c>
      <c r="E102" s="75"/>
      <c r="F102" s="114" t="s">
        <v>1702</v>
      </c>
      <c r="G102" s="93">
        <v>80</v>
      </c>
      <c r="H102" s="212"/>
      <c r="I102" s="50">
        <f>ROUND(Tabela111[[#This Row],[Količina]]*Tabela111[[#This Row],[cena/EM]],2)</f>
        <v>0</v>
      </c>
    </row>
    <row r="103" spans="1:9" ht="15.6">
      <c r="A103" s="5">
        <v>102</v>
      </c>
      <c r="B103" s="37" t="s">
        <v>1311</v>
      </c>
      <c r="C103" s="38" t="s">
        <v>1886</v>
      </c>
      <c r="D103" s="64" t="s">
        <v>1887</v>
      </c>
      <c r="E103" s="75"/>
      <c r="F103" s="114" t="s">
        <v>1702</v>
      </c>
      <c r="G103" s="93">
        <v>80</v>
      </c>
      <c r="H103" s="212"/>
      <c r="I103" s="50">
        <f>ROUND(Tabela111[[#This Row],[Količina]]*Tabela111[[#This Row],[cena/EM]],2)</f>
        <v>0</v>
      </c>
    </row>
    <row r="104" spans="1:9" ht="15.6">
      <c r="A104" s="5">
        <v>103</v>
      </c>
      <c r="B104" s="37" t="s">
        <v>1311</v>
      </c>
      <c r="C104" s="38" t="s">
        <v>1888</v>
      </c>
      <c r="D104" s="64" t="s">
        <v>1889</v>
      </c>
      <c r="E104" s="75"/>
      <c r="F104" s="114" t="s">
        <v>1702</v>
      </c>
      <c r="G104" s="93">
        <v>80</v>
      </c>
      <c r="H104" s="212"/>
      <c r="I104" s="50">
        <f>ROUND(Tabela111[[#This Row],[Količina]]*Tabela111[[#This Row],[cena/EM]],2)</f>
        <v>0</v>
      </c>
    </row>
    <row r="105" spans="1:9" ht="27.6">
      <c r="A105" s="5">
        <v>104</v>
      </c>
      <c r="B105" s="37" t="s">
        <v>1311</v>
      </c>
      <c r="C105" s="38" t="s">
        <v>1890</v>
      </c>
      <c r="D105" s="75" t="s">
        <v>1891</v>
      </c>
      <c r="E105" s="75"/>
      <c r="F105" s="114" t="s">
        <v>1702</v>
      </c>
      <c r="G105" s="93">
        <v>287</v>
      </c>
      <c r="H105" s="212"/>
      <c r="I105" s="50">
        <f>ROUND(Tabela111[[#This Row],[Količina]]*Tabela111[[#This Row],[cena/EM]],2)</f>
        <v>0</v>
      </c>
    </row>
    <row r="106" spans="1:9">
      <c r="A106" s="5">
        <v>105</v>
      </c>
      <c r="B106" s="37" t="s">
        <v>1311</v>
      </c>
      <c r="C106" s="38" t="s">
        <v>1892</v>
      </c>
      <c r="D106" s="75" t="s">
        <v>1893</v>
      </c>
      <c r="E106" s="75"/>
      <c r="F106" s="114" t="s">
        <v>1702</v>
      </c>
      <c r="G106" s="93">
        <v>287</v>
      </c>
      <c r="H106" s="212"/>
      <c r="I106" s="50">
        <f>ROUND(Tabela111[[#This Row],[Količina]]*Tabela111[[#This Row],[cena/EM]],2)</f>
        <v>0</v>
      </c>
    </row>
    <row r="107" spans="1:9">
      <c r="A107" s="5">
        <v>106</v>
      </c>
      <c r="B107" s="37" t="s">
        <v>1311</v>
      </c>
      <c r="C107" s="38" t="s">
        <v>1894</v>
      </c>
      <c r="D107" s="75" t="s">
        <v>1895</v>
      </c>
      <c r="E107" s="75"/>
      <c r="F107" s="114" t="s">
        <v>1702</v>
      </c>
      <c r="G107" s="93">
        <v>115</v>
      </c>
      <c r="H107" s="212"/>
      <c r="I107" s="50">
        <f>ROUND(Tabela111[[#This Row],[Količina]]*Tabela111[[#This Row],[cena/EM]],2)</f>
        <v>0</v>
      </c>
    </row>
    <row r="108" spans="1:9">
      <c r="A108" s="5">
        <v>107</v>
      </c>
      <c r="B108" s="37" t="s">
        <v>1311</v>
      </c>
      <c r="C108" s="38" t="s">
        <v>1896</v>
      </c>
      <c r="D108" s="75" t="s">
        <v>1897</v>
      </c>
      <c r="E108" s="75"/>
      <c r="F108" s="114" t="s">
        <v>1702</v>
      </c>
      <c r="G108" s="93">
        <v>365</v>
      </c>
      <c r="H108" s="212"/>
      <c r="I108" s="50">
        <f>ROUND(Tabela111[[#This Row],[Količina]]*Tabela111[[#This Row],[cena/EM]],2)</f>
        <v>0</v>
      </c>
    </row>
    <row r="109" spans="1:9">
      <c r="A109" s="5">
        <v>108</v>
      </c>
      <c r="B109" s="37" t="s">
        <v>1311</v>
      </c>
      <c r="C109" s="38" t="s">
        <v>1898</v>
      </c>
      <c r="D109" s="64" t="s">
        <v>1899</v>
      </c>
      <c r="E109" s="75"/>
      <c r="F109" s="114" t="s">
        <v>1702</v>
      </c>
      <c r="G109" s="93">
        <v>82</v>
      </c>
      <c r="H109" s="212"/>
      <c r="I109" s="50">
        <f>ROUND(Tabela111[[#This Row],[Količina]]*Tabela111[[#This Row],[cena/EM]],2)</f>
        <v>0</v>
      </c>
    </row>
    <row r="110" spans="1:9">
      <c r="A110" s="5">
        <v>109</v>
      </c>
      <c r="B110" s="37" t="s">
        <v>1311</v>
      </c>
      <c r="C110" s="38" t="s">
        <v>1900</v>
      </c>
      <c r="D110" s="75" t="s">
        <v>1895</v>
      </c>
      <c r="E110" s="75"/>
      <c r="F110" s="114" t="s">
        <v>1702</v>
      </c>
      <c r="G110" s="93">
        <v>36</v>
      </c>
      <c r="H110" s="212"/>
      <c r="I110" s="50">
        <f>ROUND(Tabela111[[#This Row],[Količina]]*Tabela111[[#This Row],[cena/EM]],2)</f>
        <v>0</v>
      </c>
    </row>
    <row r="111" spans="1:9">
      <c r="A111" s="5">
        <v>110</v>
      </c>
      <c r="B111" s="37" t="s">
        <v>1311</v>
      </c>
      <c r="C111" s="38" t="s">
        <v>1901</v>
      </c>
      <c r="D111" s="64" t="s">
        <v>1902</v>
      </c>
      <c r="E111" s="75"/>
      <c r="F111" s="114" t="s">
        <v>1702</v>
      </c>
      <c r="G111" s="93">
        <v>55</v>
      </c>
      <c r="H111" s="212"/>
      <c r="I111" s="50">
        <f>ROUND(Tabela111[[#This Row],[Količina]]*Tabela111[[#This Row],[cena/EM]],2)</f>
        <v>0</v>
      </c>
    </row>
    <row r="112" spans="1:9">
      <c r="A112" s="5">
        <v>111</v>
      </c>
      <c r="B112" s="37" t="s">
        <v>1311</v>
      </c>
      <c r="C112" s="38" t="s">
        <v>1903</v>
      </c>
      <c r="D112" s="64" t="s">
        <v>1904</v>
      </c>
      <c r="E112" s="75"/>
      <c r="F112" s="114" t="s">
        <v>1702</v>
      </c>
      <c r="G112" s="93">
        <v>36</v>
      </c>
      <c r="H112" s="212"/>
      <c r="I112" s="50">
        <f>ROUND(Tabela111[[#This Row],[Količina]]*Tabela111[[#This Row],[cena/EM]],2)</f>
        <v>0</v>
      </c>
    </row>
    <row r="113" spans="1:9" ht="41.4">
      <c r="A113" s="5">
        <v>112</v>
      </c>
      <c r="B113" s="37" t="s">
        <v>1311</v>
      </c>
      <c r="C113" s="38" t="s">
        <v>1905</v>
      </c>
      <c r="D113" s="75" t="s">
        <v>1906</v>
      </c>
      <c r="E113" s="75"/>
      <c r="F113" s="114" t="s">
        <v>1702</v>
      </c>
      <c r="G113" s="93">
        <v>70</v>
      </c>
      <c r="H113" s="212"/>
      <c r="I113" s="50">
        <f>ROUND(Tabela111[[#This Row],[Količina]]*Tabela111[[#This Row],[cena/EM]],2)</f>
        <v>0</v>
      </c>
    </row>
    <row r="114" spans="1:9">
      <c r="A114" s="5">
        <v>113</v>
      </c>
      <c r="B114" s="37" t="s">
        <v>1311</v>
      </c>
      <c r="C114" s="38" t="s">
        <v>1907</v>
      </c>
      <c r="D114" s="113" t="s">
        <v>1908</v>
      </c>
      <c r="E114" s="75"/>
      <c r="F114" s="114" t="s">
        <v>1702</v>
      </c>
      <c r="G114" s="93">
        <v>390</v>
      </c>
      <c r="H114" s="212"/>
      <c r="I114" s="50">
        <f>ROUND(Tabela111[[#This Row],[Količina]]*Tabela111[[#This Row],[cena/EM]],2)</f>
        <v>0</v>
      </c>
    </row>
    <row r="115" spans="1:9">
      <c r="A115" s="5">
        <v>114</v>
      </c>
      <c r="B115" s="37" t="s">
        <v>1311</v>
      </c>
      <c r="C115" s="38" t="s">
        <v>1909</v>
      </c>
      <c r="D115" s="113" t="s">
        <v>1910</v>
      </c>
      <c r="E115" s="75"/>
      <c r="F115" s="114" t="s">
        <v>1702</v>
      </c>
      <c r="G115" s="93">
        <v>15</v>
      </c>
      <c r="H115" s="212"/>
      <c r="I115" s="50">
        <f>ROUND(Tabela111[[#This Row],[Količina]]*Tabela111[[#This Row],[cena/EM]],2)</f>
        <v>0</v>
      </c>
    </row>
    <row r="116" spans="1:9">
      <c r="A116" s="5">
        <v>115</v>
      </c>
      <c r="B116" s="37" t="s">
        <v>1311</v>
      </c>
      <c r="C116" s="38" t="s">
        <v>1911</v>
      </c>
      <c r="D116" s="64" t="s">
        <v>1912</v>
      </c>
      <c r="E116" s="75"/>
      <c r="F116" s="114" t="s">
        <v>1702</v>
      </c>
      <c r="G116" s="93">
        <v>72</v>
      </c>
      <c r="H116" s="212"/>
      <c r="I116" s="50">
        <f>ROUND(Tabela111[[#This Row],[Količina]]*Tabela111[[#This Row],[cena/EM]],2)</f>
        <v>0</v>
      </c>
    </row>
    <row r="117" spans="1:9">
      <c r="A117" s="5">
        <v>116</v>
      </c>
      <c r="B117" s="37" t="s">
        <v>1311</v>
      </c>
      <c r="C117" s="38" t="s">
        <v>1913</v>
      </c>
      <c r="D117" s="75" t="s">
        <v>1914</v>
      </c>
      <c r="E117" s="75"/>
      <c r="F117" s="114" t="s">
        <v>25</v>
      </c>
      <c r="G117" s="93">
        <v>6</v>
      </c>
      <c r="H117" s="212"/>
      <c r="I117" s="50">
        <f>ROUND(Tabela111[[#This Row],[Količina]]*Tabela111[[#This Row],[cena/EM]],2)</f>
        <v>0</v>
      </c>
    </row>
    <row r="118" spans="1:9" ht="41.4">
      <c r="A118" s="5">
        <v>117</v>
      </c>
      <c r="B118" s="37" t="s">
        <v>1311</v>
      </c>
      <c r="C118" s="38" t="s">
        <v>1915</v>
      </c>
      <c r="D118" s="116" t="s">
        <v>1916</v>
      </c>
      <c r="E118" s="75"/>
      <c r="F118" s="114" t="s">
        <v>25</v>
      </c>
      <c r="G118" s="117">
        <v>1</v>
      </c>
      <c r="H118" s="212"/>
      <c r="I118" s="50">
        <f>ROUND(Tabela111[[#This Row],[Količina]]*Tabela111[[#This Row],[cena/EM]],2)</f>
        <v>0</v>
      </c>
    </row>
    <row r="119" spans="1:9">
      <c r="A119" s="5">
        <v>118</v>
      </c>
      <c r="B119" s="37" t="s">
        <v>1311</v>
      </c>
      <c r="C119" s="38" t="s">
        <v>1917</v>
      </c>
      <c r="D119" s="75" t="s">
        <v>1918</v>
      </c>
      <c r="E119" s="75"/>
      <c r="F119" s="114" t="s">
        <v>25</v>
      </c>
      <c r="G119" s="117">
        <v>1</v>
      </c>
      <c r="H119" s="212"/>
      <c r="I119" s="50">
        <f>ROUND(Tabela111[[#This Row],[Količina]]*Tabela111[[#This Row],[cena/EM]],2)</f>
        <v>0</v>
      </c>
    </row>
    <row r="120" spans="1:9">
      <c r="A120" s="5">
        <v>119</v>
      </c>
      <c r="B120" s="37" t="s">
        <v>1311</v>
      </c>
      <c r="C120" s="38" t="s">
        <v>1919</v>
      </c>
      <c r="D120" s="75" t="s">
        <v>1920</v>
      </c>
      <c r="E120" s="75"/>
      <c r="F120" s="114" t="s">
        <v>25</v>
      </c>
      <c r="G120" s="117">
        <v>1</v>
      </c>
      <c r="H120" s="212"/>
      <c r="I120" s="50">
        <f>ROUND(Tabela111[[#This Row],[Količina]]*Tabela111[[#This Row],[cena/EM]],2)</f>
        <v>0</v>
      </c>
    </row>
    <row r="121" spans="1:9">
      <c r="A121" s="5">
        <v>120</v>
      </c>
      <c r="B121" s="37" t="s">
        <v>1311</v>
      </c>
      <c r="C121" s="38" t="s">
        <v>1921</v>
      </c>
      <c r="D121" s="75" t="s">
        <v>1922</v>
      </c>
      <c r="E121" s="75"/>
      <c r="F121" s="114" t="s">
        <v>25</v>
      </c>
      <c r="G121" s="117">
        <v>1</v>
      </c>
      <c r="H121" s="212"/>
      <c r="I121" s="50">
        <f>ROUND(Tabela111[[#This Row],[Količina]]*Tabela111[[#This Row],[cena/EM]],2)</f>
        <v>0</v>
      </c>
    </row>
    <row r="122" spans="1:9">
      <c r="A122" s="5">
        <v>121</v>
      </c>
      <c r="B122" s="37" t="s">
        <v>1311</v>
      </c>
      <c r="C122" s="38" t="s">
        <v>1923</v>
      </c>
      <c r="D122" s="118" t="s">
        <v>1924</v>
      </c>
      <c r="E122" s="75"/>
      <c r="F122" s="114" t="s">
        <v>25</v>
      </c>
      <c r="G122" s="117">
        <v>4</v>
      </c>
      <c r="H122" s="212"/>
      <c r="I122" s="50">
        <f>ROUND(Tabela111[[#This Row],[Količina]]*Tabela111[[#This Row],[cena/EM]],2)</f>
        <v>0</v>
      </c>
    </row>
    <row r="123" spans="1:9">
      <c r="A123" s="5">
        <v>122</v>
      </c>
      <c r="B123" s="37" t="s">
        <v>1311</v>
      </c>
      <c r="C123" s="38" t="s">
        <v>1925</v>
      </c>
      <c r="D123" s="119" t="s">
        <v>1926</v>
      </c>
      <c r="E123" s="75"/>
      <c r="F123" s="114" t="s">
        <v>25</v>
      </c>
      <c r="G123" s="117">
        <v>8</v>
      </c>
      <c r="H123" s="212"/>
      <c r="I123" s="50">
        <f>ROUND(Tabela111[[#This Row],[Količina]]*Tabela111[[#This Row],[cena/EM]],2)</f>
        <v>0</v>
      </c>
    </row>
    <row r="124" spans="1:9">
      <c r="A124" s="5">
        <v>123</v>
      </c>
      <c r="B124" s="37" t="s">
        <v>1311</v>
      </c>
      <c r="C124" s="38" t="s">
        <v>1927</v>
      </c>
      <c r="D124" s="75" t="s">
        <v>1928</v>
      </c>
      <c r="E124" s="75"/>
      <c r="F124" s="114" t="s">
        <v>25</v>
      </c>
      <c r="G124" s="117">
        <v>13</v>
      </c>
      <c r="H124" s="212"/>
      <c r="I124" s="50">
        <f>ROUND(Tabela111[[#This Row],[Količina]]*Tabela111[[#This Row],[cena/EM]],2)</f>
        <v>0</v>
      </c>
    </row>
    <row r="125" spans="1:9">
      <c r="A125" s="5">
        <v>124</v>
      </c>
      <c r="B125" s="37" t="s">
        <v>1311</v>
      </c>
      <c r="C125" s="38" t="s">
        <v>1929</v>
      </c>
      <c r="D125" s="75" t="s">
        <v>1930</v>
      </c>
      <c r="E125" s="75"/>
      <c r="F125" s="114" t="s">
        <v>25</v>
      </c>
      <c r="G125" s="117">
        <v>1</v>
      </c>
      <c r="H125" s="212"/>
      <c r="I125" s="50">
        <f>ROUND(Tabela111[[#This Row],[Količina]]*Tabela111[[#This Row],[cena/EM]],2)</f>
        <v>0</v>
      </c>
    </row>
    <row r="126" spans="1:9">
      <c r="A126" s="5">
        <v>125</v>
      </c>
      <c r="B126" s="37" t="s">
        <v>1311</v>
      </c>
      <c r="C126" s="38" t="s">
        <v>1931</v>
      </c>
      <c r="D126" s="75" t="s">
        <v>1932</v>
      </c>
      <c r="E126" s="75"/>
      <c r="F126" s="114" t="s">
        <v>25</v>
      </c>
      <c r="G126" s="117">
        <v>11</v>
      </c>
      <c r="H126" s="212"/>
      <c r="I126" s="50">
        <f>ROUND(Tabela111[[#This Row],[Količina]]*Tabela111[[#This Row],[cena/EM]],2)</f>
        <v>0</v>
      </c>
    </row>
    <row r="127" spans="1:9">
      <c r="A127" s="5">
        <v>126</v>
      </c>
      <c r="B127" s="37" t="s">
        <v>1311</v>
      </c>
      <c r="C127" s="38" t="s">
        <v>1933</v>
      </c>
      <c r="D127" s="75" t="s">
        <v>1934</v>
      </c>
      <c r="E127" s="75"/>
      <c r="F127" s="114" t="s">
        <v>25</v>
      </c>
      <c r="G127" s="117">
        <v>5</v>
      </c>
      <c r="H127" s="212"/>
      <c r="I127" s="50">
        <f>ROUND(Tabela111[[#This Row],[Količina]]*Tabela111[[#This Row],[cena/EM]],2)</f>
        <v>0</v>
      </c>
    </row>
    <row r="128" spans="1:9">
      <c r="A128" s="5">
        <v>127</v>
      </c>
      <c r="B128" s="37" t="s">
        <v>1311</v>
      </c>
      <c r="C128" s="38" t="s">
        <v>1935</v>
      </c>
      <c r="D128" s="75" t="s">
        <v>1936</v>
      </c>
      <c r="E128" s="75"/>
      <c r="F128" s="114" t="s">
        <v>25</v>
      </c>
      <c r="G128" s="117">
        <v>2</v>
      </c>
      <c r="H128" s="212"/>
      <c r="I128" s="50">
        <f>ROUND(Tabela111[[#This Row],[Količina]]*Tabela111[[#This Row],[cena/EM]],2)</f>
        <v>0</v>
      </c>
    </row>
    <row r="129" spans="1:9">
      <c r="A129" s="5">
        <v>128</v>
      </c>
      <c r="B129" s="37" t="s">
        <v>1311</v>
      </c>
      <c r="C129" s="38" t="s">
        <v>1937</v>
      </c>
      <c r="D129" s="75" t="s">
        <v>1938</v>
      </c>
      <c r="E129" s="75"/>
      <c r="F129" s="114" t="s">
        <v>25</v>
      </c>
      <c r="G129" s="117">
        <v>15</v>
      </c>
      <c r="H129" s="212"/>
      <c r="I129" s="50">
        <f>ROUND(Tabela111[[#This Row],[Količina]]*Tabela111[[#This Row],[cena/EM]],2)</f>
        <v>0</v>
      </c>
    </row>
    <row r="130" spans="1:9">
      <c r="A130" s="5">
        <v>129</v>
      </c>
      <c r="B130" s="37" t="s">
        <v>1311</v>
      </c>
      <c r="C130" s="38" t="s">
        <v>1939</v>
      </c>
      <c r="D130" s="75" t="s">
        <v>1940</v>
      </c>
      <c r="E130" s="75"/>
      <c r="F130" s="114" t="s">
        <v>25</v>
      </c>
      <c r="G130" s="117">
        <v>6</v>
      </c>
      <c r="H130" s="212"/>
      <c r="I130" s="50">
        <f>ROUND(Tabela111[[#This Row],[Količina]]*Tabela111[[#This Row],[cena/EM]],2)</f>
        <v>0</v>
      </c>
    </row>
    <row r="131" spans="1:9">
      <c r="A131" s="5">
        <v>130</v>
      </c>
      <c r="B131" s="37" t="s">
        <v>1311</v>
      </c>
      <c r="C131" s="38" t="s">
        <v>1941</v>
      </c>
      <c r="D131" s="75" t="s">
        <v>1942</v>
      </c>
      <c r="E131" s="75"/>
      <c r="F131" s="114" t="s">
        <v>25</v>
      </c>
      <c r="G131" s="117">
        <v>4</v>
      </c>
      <c r="H131" s="212"/>
      <c r="I131" s="50">
        <f>ROUND(Tabela111[[#This Row],[Količina]]*Tabela111[[#This Row],[cena/EM]],2)</f>
        <v>0</v>
      </c>
    </row>
    <row r="132" spans="1:9">
      <c r="A132" s="5">
        <v>131</v>
      </c>
      <c r="B132" s="37" t="s">
        <v>1311</v>
      </c>
      <c r="C132" s="38" t="s">
        <v>1943</v>
      </c>
      <c r="D132" s="75" t="s">
        <v>1944</v>
      </c>
      <c r="E132" s="75"/>
      <c r="F132" s="114" t="s">
        <v>25</v>
      </c>
      <c r="G132" s="117">
        <v>13</v>
      </c>
      <c r="H132" s="212"/>
      <c r="I132" s="50">
        <f>ROUND(Tabela111[[#This Row],[Količina]]*Tabela111[[#This Row],[cena/EM]],2)</f>
        <v>0</v>
      </c>
    </row>
    <row r="133" spans="1:9">
      <c r="A133" s="5">
        <v>132</v>
      </c>
      <c r="B133" s="37" t="s">
        <v>1311</v>
      </c>
      <c r="C133" s="38" t="s">
        <v>1945</v>
      </c>
      <c r="D133" s="120" t="s">
        <v>1946</v>
      </c>
      <c r="E133" s="75"/>
      <c r="F133" s="114" t="s">
        <v>25</v>
      </c>
      <c r="G133" s="117">
        <v>1</v>
      </c>
      <c r="H133" s="212"/>
      <c r="I133" s="50">
        <f>ROUND(Tabela111[[#This Row],[Količina]]*Tabela111[[#This Row],[cena/EM]],2)</f>
        <v>0</v>
      </c>
    </row>
    <row r="134" spans="1:9">
      <c r="A134" s="5">
        <v>133</v>
      </c>
      <c r="B134" s="37" t="s">
        <v>1311</v>
      </c>
      <c r="C134" s="38" t="s">
        <v>1947</v>
      </c>
      <c r="D134" s="65" t="s">
        <v>1948</v>
      </c>
      <c r="E134" s="75"/>
      <c r="F134" s="114" t="s">
        <v>25</v>
      </c>
      <c r="G134" s="117">
        <v>1</v>
      </c>
      <c r="H134" s="212"/>
      <c r="I134" s="50">
        <f>ROUND(Tabela111[[#This Row],[Količina]]*Tabela111[[#This Row],[cena/EM]],2)</f>
        <v>0</v>
      </c>
    </row>
    <row r="135" spans="1:9">
      <c r="A135" s="5">
        <v>134</v>
      </c>
      <c r="B135" s="37" t="s">
        <v>1311</v>
      </c>
      <c r="C135" s="38" t="s">
        <v>1949</v>
      </c>
      <c r="D135" s="65" t="s">
        <v>1950</v>
      </c>
      <c r="E135" s="75"/>
      <c r="F135" s="114" t="s">
        <v>25</v>
      </c>
      <c r="G135" s="117">
        <v>5</v>
      </c>
      <c r="H135" s="212"/>
      <c r="I135" s="50">
        <f>ROUND(Tabela111[[#This Row],[Količina]]*Tabela111[[#This Row],[cena/EM]],2)</f>
        <v>0</v>
      </c>
    </row>
    <row r="136" spans="1:9">
      <c r="A136" s="5">
        <v>135</v>
      </c>
      <c r="B136" s="37" t="s">
        <v>1311</v>
      </c>
      <c r="C136" s="38" t="s">
        <v>1951</v>
      </c>
      <c r="D136" s="67" t="s">
        <v>1952</v>
      </c>
      <c r="E136" s="75"/>
      <c r="F136" s="114" t="s">
        <v>25</v>
      </c>
      <c r="G136" s="117">
        <v>6</v>
      </c>
      <c r="H136" s="212"/>
      <c r="I136" s="50">
        <f>ROUND(Tabela111[[#This Row],[Količina]]*Tabela111[[#This Row],[cena/EM]],2)</f>
        <v>0</v>
      </c>
    </row>
    <row r="137" spans="1:9">
      <c r="A137" s="5">
        <v>136</v>
      </c>
      <c r="B137" s="37" t="s">
        <v>1311</v>
      </c>
      <c r="C137" s="38" t="s">
        <v>1953</v>
      </c>
      <c r="D137" s="119" t="s">
        <v>1954</v>
      </c>
      <c r="E137" s="75"/>
      <c r="F137" s="114" t="s">
        <v>25</v>
      </c>
      <c r="G137" s="117">
        <v>2</v>
      </c>
      <c r="H137" s="212"/>
      <c r="I137" s="50">
        <f>ROUND(Tabela111[[#This Row],[Količina]]*Tabela111[[#This Row],[cena/EM]],2)</f>
        <v>0</v>
      </c>
    </row>
    <row r="138" spans="1:9">
      <c r="A138" s="5">
        <v>137</v>
      </c>
      <c r="B138" s="37" t="s">
        <v>1311</v>
      </c>
      <c r="C138" s="38" t="s">
        <v>1955</v>
      </c>
      <c r="D138" s="120" t="s">
        <v>1956</v>
      </c>
      <c r="E138" s="75"/>
      <c r="F138" s="114" t="s">
        <v>25</v>
      </c>
      <c r="G138" s="117">
        <v>12</v>
      </c>
      <c r="H138" s="212"/>
      <c r="I138" s="50">
        <f>ROUND(Tabela111[[#This Row],[Količina]]*Tabela111[[#This Row],[cena/EM]],2)</f>
        <v>0</v>
      </c>
    </row>
    <row r="139" spans="1:9">
      <c r="A139" s="5">
        <v>138</v>
      </c>
      <c r="B139" s="37" t="s">
        <v>1311</v>
      </c>
      <c r="C139" s="38" t="s">
        <v>1957</v>
      </c>
      <c r="D139" s="103" t="s">
        <v>1958</v>
      </c>
      <c r="E139" s="75"/>
      <c r="F139" s="114" t="s">
        <v>25</v>
      </c>
      <c r="G139" s="117">
        <v>13</v>
      </c>
      <c r="H139" s="212"/>
      <c r="I139" s="50">
        <f>ROUND(Tabela111[[#This Row],[Količina]]*Tabela111[[#This Row],[cena/EM]],2)</f>
        <v>0</v>
      </c>
    </row>
    <row r="140" spans="1:9">
      <c r="A140" s="5">
        <v>139</v>
      </c>
      <c r="B140" s="37" t="s">
        <v>1311</v>
      </c>
      <c r="C140" s="38" t="s">
        <v>1959</v>
      </c>
      <c r="D140" s="121" t="s">
        <v>1960</v>
      </c>
      <c r="E140" s="75"/>
      <c r="F140" s="114" t="s">
        <v>25</v>
      </c>
      <c r="G140" s="117">
        <v>36</v>
      </c>
      <c r="H140" s="212"/>
      <c r="I140" s="50">
        <f>ROUND(Tabela111[[#This Row],[Količina]]*Tabela111[[#This Row],[cena/EM]],2)</f>
        <v>0</v>
      </c>
    </row>
    <row r="141" spans="1:9">
      <c r="A141" s="5">
        <v>140</v>
      </c>
      <c r="B141" s="37" t="s">
        <v>1311</v>
      </c>
      <c r="C141" s="38" t="s">
        <v>1961</v>
      </c>
      <c r="D141" s="121" t="s">
        <v>1962</v>
      </c>
      <c r="E141" s="75"/>
      <c r="F141" s="114" t="s">
        <v>25</v>
      </c>
      <c r="G141" s="117">
        <v>1</v>
      </c>
      <c r="H141" s="212"/>
      <c r="I141" s="50">
        <f>ROUND(Tabela111[[#This Row],[Količina]]*Tabela111[[#This Row],[cena/EM]],2)</f>
        <v>0</v>
      </c>
    </row>
    <row r="142" spans="1:9">
      <c r="A142" s="5">
        <v>141</v>
      </c>
      <c r="B142" s="37" t="s">
        <v>1311</v>
      </c>
      <c r="C142" s="38" t="s">
        <v>1963</v>
      </c>
      <c r="D142" s="103" t="s">
        <v>1964</v>
      </c>
      <c r="E142" s="75"/>
      <c r="F142" s="114" t="s">
        <v>25</v>
      </c>
      <c r="G142" s="117">
        <v>2</v>
      </c>
      <c r="H142" s="212"/>
      <c r="I142" s="50">
        <f>ROUND(Tabela111[[#This Row],[Količina]]*Tabela111[[#This Row],[cena/EM]],2)</f>
        <v>0</v>
      </c>
    </row>
    <row r="143" spans="1:9">
      <c r="A143" s="5">
        <v>142</v>
      </c>
      <c r="B143" s="37" t="s">
        <v>1311</v>
      </c>
      <c r="C143" s="38" t="s">
        <v>1965</v>
      </c>
      <c r="D143" s="103" t="s">
        <v>1966</v>
      </c>
      <c r="E143" s="75"/>
      <c r="F143" s="114" t="s">
        <v>25</v>
      </c>
      <c r="G143" s="117">
        <v>1</v>
      </c>
      <c r="H143" s="212"/>
      <c r="I143" s="50">
        <f>ROUND(Tabela111[[#This Row],[Količina]]*Tabela111[[#This Row],[cena/EM]],2)</f>
        <v>0</v>
      </c>
    </row>
    <row r="144" spans="1:9">
      <c r="A144" s="5">
        <v>143</v>
      </c>
      <c r="B144" s="37" t="s">
        <v>1311</v>
      </c>
      <c r="C144" s="38" t="s">
        <v>1967</v>
      </c>
      <c r="D144" s="103" t="s">
        <v>1968</v>
      </c>
      <c r="E144" s="75"/>
      <c r="F144" s="114" t="s">
        <v>25</v>
      </c>
      <c r="G144" s="117">
        <v>1</v>
      </c>
      <c r="H144" s="212"/>
      <c r="I144" s="50">
        <f>ROUND(Tabela111[[#This Row],[Količina]]*Tabela111[[#This Row],[cena/EM]],2)</f>
        <v>0</v>
      </c>
    </row>
    <row r="145" spans="1:9">
      <c r="A145" s="5">
        <v>144</v>
      </c>
      <c r="B145" s="37" t="s">
        <v>1311</v>
      </c>
      <c r="C145" s="38" t="s">
        <v>1969</v>
      </c>
      <c r="D145" s="103" t="s">
        <v>1970</v>
      </c>
      <c r="E145" s="75"/>
      <c r="F145" s="114" t="s">
        <v>25</v>
      </c>
      <c r="G145" s="117">
        <v>1</v>
      </c>
      <c r="H145" s="212"/>
      <c r="I145" s="50">
        <f>ROUND(Tabela111[[#This Row],[Količina]]*Tabela111[[#This Row],[cena/EM]],2)</f>
        <v>0</v>
      </c>
    </row>
    <row r="146" spans="1:9">
      <c r="A146" s="5">
        <v>145</v>
      </c>
      <c r="B146" s="37" t="s">
        <v>1311</v>
      </c>
      <c r="C146" s="38" t="s">
        <v>1971</v>
      </c>
      <c r="D146" s="103" t="s">
        <v>1972</v>
      </c>
      <c r="E146" s="75"/>
      <c r="F146" s="114" t="s">
        <v>25</v>
      </c>
      <c r="G146" s="117">
        <v>1</v>
      </c>
      <c r="H146" s="212"/>
      <c r="I146" s="50">
        <f>ROUND(Tabela111[[#This Row],[Količina]]*Tabela111[[#This Row],[cena/EM]],2)</f>
        <v>0</v>
      </c>
    </row>
    <row r="147" spans="1:9">
      <c r="A147" s="5">
        <v>146</v>
      </c>
      <c r="B147" s="37" t="s">
        <v>1311</v>
      </c>
      <c r="C147" s="38" t="s">
        <v>1973</v>
      </c>
      <c r="D147" s="103" t="s">
        <v>1974</v>
      </c>
      <c r="E147" s="75"/>
      <c r="F147" s="114" t="s">
        <v>25</v>
      </c>
      <c r="G147" s="117">
        <v>1</v>
      </c>
      <c r="H147" s="212"/>
      <c r="I147" s="50">
        <f>ROUND(Tabela111[[#This Row],[Količina]]*Tabela111[[#This Row],[cena/EM]],2)</f>
        <v>0</v>
      </c>
    </row>
    <row r="148" spans="1:9">
      <c r="A148" s="5">
        <v>147</v>
      </c>
      <c r="B148" s="37" t="s">
        <v>1311</v>
      </c>
      <c r="C148" s="38" t="s">
        <v>1975</v>
      </c>
      <c r="D148" s="119" t="s">
        <v>1976</v>
      </c>
      <c r="E148" s="75"/>
      <c r="F148" s="114" t="s">
        <v>25</v>
      </c>
      <c r="G148" s="117">
        <v>1</v>
      </c>
      <c r="H148" s="212"/>
      <c r="I148" s="50">
        <f>ROUND(Tabela111[[#This Row],[Količina]]*Tabela111[[#This Row],[cena/EM]],2)</f>
        <v>0</v>
      </c>
    </row>
    <row r="149" spans="1:9" ht="16.8">
      <c r="A149" s="5">
        <v>148</v>
      </c>
      <c r="B149" s="37" t="s">
        <v>1311</v>
      </c>
      <c r="C149" s="38" t="s">
        <v>1977</v>
      </c>
      <c r="D149" s="103" t="s">
        <v>1978</v>
      </c>
      <c r="E149" s="75"/>
      <c r="F149" s="114" t="s">
        <v>25</v>
      </c>
      <c r="G149" s="117">
        <v>4</v>
      </c>
      <c r="H149" s="212"/>
      <c r="I149" s="50">
        <f>ROUND(Tabela111[[#This Row],[Količina]]*Tabela111[[#This Row],[cena/EM]],2)</f>
        <v>0</v>
      </c>
    </row>
    <row r="150" spans="1:9" ht="16.8">
      <c r="A150" s="5">
        <v>149</v>
      </c>
      <c r="B150" s="37" t="s">
        <v>1311</v>
      </c>
      <c r="C150" s="38" t="s">
        <v>1979</v>
      </c>
      <c r="D150" s="103" t="s">
        <v>1980</v>
      </c>
      <c r="E150" s="75"/>
      <c r="F150" s="114" t="s">
        <v>25</v>
      </c>
      <c r="G150" s="117">
        <v>16</v>
      </c>
      <c r="H150" s="212"/>
      <c r="I150" s="50">
        <f>ROUND(Tabela111[[#This Row],[Količina]]*Tabela111[[#This Row],[cena/EM]],2)</f>
        <v>0</v>
      </c>
    </row>
    <row r="151" spans="1:9" ht="16.8">
      <c r="A151" s="5">
        <v>150</v>
      </c>
      <c r="B151" s="37" t="s">
        <v>1311</v>
      </c>
      <c r="C151" s="38" t="s">
        <v>1981</v>
      </c>
      <c r="D151" s="103" t="s">
        <v>1982</v>
      </c>
      <c r="E151" s="75"/>
      <c r="F151" s="114" t="s">
        <v>25</v>
      </c>
      <c r="G151" s="117">
        <v>24</v>
      </c>
      <c r="H151" s="212"/>
      <c r="I151" s="50">
        <f>ROUND(Tabela111[[#This Row],[Količina]]*Tabela111[[#This Row],[cena/EM]],2)</f>
        <v>0</v>
      </c>
    </row>
    <row r="152" spans="1:9">
      <c r="A152" s="5">
        <v>151</v>
      </c>
      <c r="B152" s="37" t="s">
        <v>1311</v>
      </c>
      <c r="C152" s="38" t="s">
        <v>1983</v>
      </c>
      <c r="D152" s="103" t="s">
        <v>1984</v>
      </c>
      <c r="E152" s="75"/>
      <c r="F152" s="114" t="s">
        <v>25</v>
      </c>
      <c r="G152" s="117">
        <v>36</v>
      </c>
      <c r="H152" s="212"/>
      <c r="I152" s="50">
        <f>ROUND(Tabela111[[#This Row],[Količina]]*Tabela111[[#This Row],[cena/EM]],2)</f>
        <v>0</v>
      </c>
    </row>
    <row r="153" spans="1:9">
      <c r="A153" s="5">
        <v>152</v>
      </c>
      <c r="B153" s="37" t="s">
        <v>1311</v>
      </c>
      <c r="C153" s="38" t="s">
        <v>1985</v>
      </c>
      <c r="D153" s="103" t="s">
        <v>1986</v>
      </c>
      <c r="E153" s="75"/>
      <c r="F153" s="114" t="s">
        <v>25</v>
      </c>
      <c r="G153" s="117">
        <v>56</v>
      </c>
      <c r="H153" s="212"/>
      <c r="I153" s="50">
        <f>ROUND(Tabela111[[#This Row],[Količina]]*Tabela111[[#This Row],[cena/EM]],2)</f>
        <v>0</v>
      </c>
    </row>
    <row r="154" spans="1:9">
      <c r="A154" s="5">
        <v>153</v>
      </c>
      <c r="B154" s="37" t="s">
        <v>1311</v>
      </c>
      <c r="C154" s="38" t="s">
        <v>1987</v>
      </c>
      <c r="D154" s="103" t="s">
        <v>1988</v>
      </c>
      <c r="E154" s="75"/>
      <c r="F154" s="114" t="s">
        <v>25</v>
      </c>
      <c r="G154" s="117">
        <v>2</v>
      </c>
      <c r="H154" s="212"/>
      <c r="I154" s="50">
        <f>ROUND(Tabela111[[#This Row],[Količina]]*Tabela111[[#This Row],[cena/EM]],2)</f>
        <v>0</v>
      </c>
    </row>
    <row r="155" spans="1:9">
      <c r="A155" s="5">
        <v>154</v>
      </c>
      <c r="B155" s="37" t="s">
        <v>1311</v>
      </c>
      <c r="C155" s="38" t="s">
        <v>1989</v>
      </c>
      <c r="D155" s="103" t="s">
        <v>1990</v>
      </c>
      <c r="E155" s="75"/>
      <c r="F155" s="114" t="s">
        <v>1702</v>
      </c>
      <c r="G155" s="117">
        <v>3</v>
      </c>
      <c r="H155" s="212"/>
      <c r="I155" s="50">
        <f>ROUND(Tabela111[[#This Row],[Količina]]*Tabela111[[#This Row],[cena/EM]],2)</f>
        <v>0</v>
      </c>
    </row>
    <row r="156" spans="1:9">
      <c r="A156" s="5">
        <v>155</v>
      </c>
      <c r="B156" s="37" t="s">
        <v>1311</v>
      </c>
      <c r="C156" s="38" t="s">
        <v>1991</v>
      </c>
      <c r="D156" s="103" t="s">
        <v>1992</v>
      </c>
      <c r="E156" s="75"/>
      <c r="F156" s="114" t="s">
        <v>25</v>
      </c>
      <c r="G156" s="117">
        <v>1</v>
      </c>
      <c r="H156" s="212"/>
      <c r="I156" s="50">
        <f>ROUND(Tabela111[[#This Row],[Količina]]*Tabela111[[#This Row],[cena/EM]],2)</f>
        <v>0</v>
      </c>
    </row>
    <row r="157" spans="1:9" ht="41.4">
      <c r="A157" s="5">
        <v>156</v>
      </c>
      <c r="B157" s="37" t="s">
        <v>1311</v>
      </c>
      <c r="C157" s="38" t="s">
        <v>1993</v>
      </c>
      <c r="D157" s="116" t="s">
        <v>1994</v>
      </c>
      <c r="E157" s="75"/>
      <c r="F157" s="114" t="s">
        <v>25</v>
      </c>
      <c r="G157" s="117">
        <v>1</v>
      </c>
      <c r="H157" s="212"/>
      <c r="I157" s="50">
        <f>ROUND(Tabela111[[#This Row],[Količina]]*Tabela111[[#This Row],[cena/EM]],2)</f>
        <v>0</v>
      </c>
    </row>
    <row r="158" spans="1:9">
      <c r="A158" s="5">
        <v>157</v>
      </c>
      <c r="B158" s="37" t="s">
        <v>1311</v>
      </c>
      <c r="C158" s="38" t="s">
        <v>1995</v>
      </c>
      <c r="D158" s="71" t="s">
        <v>1996</v>
      </c>
      <c r="E158" s="75"/>
      <c r="F158" s="114" t="s">
        <v>25</v>
      </c>
      <c r="G158" s="117">
        <v>2</v>
      </c>
      <c r="H158" s="212"/>
      <c r="I158" s="50">
        <f>ROUND(Tabela111[[#This Row],[Količina]]*Tabela111[[#This Row],[cena/EM]],2)</f>
        <v>0</v>
      </c>
    </row>
    <row r="159" spans="1:9">
      <c r="A159" s="5">
        <v>158</v>
      </c>
      <c r="B159" s="37" t="s">
        <v>1311</v>
      </c>
      <c r="C159" s="38" t="s">
        <v>1997</v>
      </c>
      <c r="D159" s="71" t="s">
        <v>1998</v>
      </c>
      <c r="E159" s="75"/>
      <c r="F159" s="114" t="s">
        <v>25</v>
      </c>
      <c r="G159" s="117">
        <v>1</v>
      </c>
      <c r="H159" s="212"/>
      <c r="I159" s="50">
        <f>ROUND(Tabela111[[#This Row],[Količina]]*Tabela111[[#This Row],[cena/EM]],2)</f>
        <v>0</v>
      </c>
    </row>
    <row r="160" spans="1:9">
      <c r="A160" s="5">
        <v>159</v>
      </c>
      <c r="B160" s="37" t="s">
        <v>1311</v>
      </c>
      <c r="C160" s="38" t="s">
        <v>1999</v>
      </c>
      <c r="D160" s="71" t="s">
        <v>2000</v>
      </c>
      <c r="E160" s="75"/>
      <c r="F160" s="114" t="s">
        <v>25</v>
      </c>
      <c r="G160" s="117">
        <v>1</v>
      </c>
      <c r="H160" s="212"/>
      <c r="I160" s="50">
        <f>ROUND(Tabela111[[#This Row],[Količina]]*Tabela111[[#This Row],[cena/EM]],2)</f>
        <v>0</v>
      </c>
    </row>
    <row r="161" spans="1:9">
      <c r="A161" s="5">
        <v>160</v>
      </c>
      <c r="B161" s="37" t="s">
        <v>1311</v>
      </c>
      <c r="C161" s="38" t="s">
        <v>2001</v>
      </c>
      <c r="D161" s="71" t="s">
        <v>2002</v>
      </c>
      <c r="E161" s="75"/>
      <c r="F161" s="114" t="s">
        <v>25</v>
      </c>
      <c r="G161" s="117">
        <v>1</v>
      </c>
      <c r="H161" s="212"/>
      <c r="I161" s="50">
        <f>ROUND(Tabela111[[#This Row],[Količina]]*Tabela111[[#This Row],[cena/EM]],2)</f>
        <v>0</v>
      </c>
    </row>
    <row r="162" spans="1:9">
      <c r="A162" s="5">
        <v>161</v>
      </c>
      <c r="B162" s="37" t="s">
        <v>1311</v>
      </c>
      <c r="C162" s="38" t="s">
        <v>2003</v>
      </c>
      <c r="D162" s="119" t="s">
        <v>2004</v>
      </c>
      <c r="E162" s="75"/>
      <c r="F162" s="114" t="s">
        <v>25</v>
      </c>
      <c r="G162" s="117">
        <v>1</v>
      </c>
      <c r="H162" s="212"/>
      <c r="I162" s="50">
        <f>ROUND(Tabela111[[#This Row],[Količina]]*Tabela111[[#This Row],[cena/EM]],2)</f>
        <v>0</v>
      </c>
    </row>
    <row r="163" spans="1:9">
      <c r="A163" s="5">
        <v>162</v>
      </c>
      <c r="B163" s="37" t="s">
        <v>1311</v>
      </c>
      <c r="C163" s="38" t="s">
        <v>2005</v>
      </c>
      <c r="D163" s="119" t="s">
        <v>2006</v>
      </c>
      <c r="E163" s="75"/>
      <c r="F163" s="114" t="s">
        <v>25</v>
      </c>
      <c r="G163" s="117">
        <v>1</v>
      </c>
      <c r="H163" s="212"/>
      <c r="I163" s="50">
        <f>ROUND(Tabela111[[#This Row],[Količina]]*Tabela111[[#This Row],[cena/EM]],2)</f>
        <v>0</v>
      </c>
    </row>
    <row r="164" spans="1:9">
      <c r="A164" s="5">
        <v>163</v>
      </c>
      <c r="B164" s="37" t="s">
        <v>1311</v>
      </c>
      <c r="C164" s="38" t="s">
        <v>2007</v>
      </c>
      <c r="D164" s="119" t="s">
        <v>2008</v>
      </c>
      <c r="E164" s="75"/>
      <c r="F164" s="114" t="s">
        <v>25</v>
      </c>
      <c r="G164" s="117">
        <v>1</v>
      </c>
      <c r="H164" s="212"/>
      <c r="I164" s="50">
        <f>ROUND(Tabela111[[#This Row],[Količina]]*Tabela111[[#This Row],[cena/EM]],2)</f>
        <v>0</v>
      </c>
    </row>
    <row r="165" spans="1:9">
      <c r="A165" s="5">
        <v>164</v>
      </c>
      <c r="B165" s="37" t="s">
        <v>1311</v>
      </c>
      <c r="C165" s="38" t="s">
        <v>2009</v>
      </c>
      <c r="D165" s="119" t="s">
        <v>2010</v>
      </c>
      <c r="E165" s="75"/>
      <c r="F165" s="114" t="s">
        <v>25</v>
      </c>
      <c r="G165" s="117">
        <v>1</v>
      </c>
      <c r="H165" s="212"/>
      <c r="I165" s="50">
        <f>ROUND(Tabela111[[#This Row],[Količina]]*Tabela111[[#This Row],[cena/EM]],2)</f>
        <v>0</v>
      </c>
    </row>
    <row r="166" spans="1:9">
      <c r="A166" s="5">
        <v>165</v>
      </c>
      <c r="B166" s="37" t="s">
        <v>1311</v>
      </c>
      <c r="C166" s="38" t="s">
        <v>2011</v>
      </c>
      <c r="D166" s="119" t="s">
        <v>2012</v>
      </c>
      <c r="E166" s="75"/>
      <c r="F166" s="114" t="s">
        <v>25</v>
      </c>
      <c r="G166" s="117">
        <v>1</v>
      </c>
      <c r="H166" s="212"/>
      <c r="I166" s="50">
        <f>ROUND(Tabela111[[#This Row],[Količina]]*Tabela111[[#This Row],[cena/EM]],2)</f>
        <v>0</v>
      </c>
    </row>
    <row r="167" spans="1:9">
      <c r="A167" s="5">
        <v>166</v>
      </c>
      <c r="B167" s="37" t="s">
        <v>1311</v>
      </c>
      <c r="C167" s="38" t="s">
        <v>2013</v>
      </c>
      <c r="D167" s="119" t="s">
        <v>2014</v>
      </c>
      <c r="E167" s="75"/>
      <c r="F167" s="114" t="s">
        <v>25</v>
      </c>
      <c r="G167" s="117">
        <v>3</v>
      </c>
      <c r="H167" s="212"/>
      <c r="I167" s="50">
        <f>ROUND(Tabela111[[#This Row],[Količina]]*Tabela111[[#This Row],[cena/EM]],2)</f>
        <v>0</v>
      </c>
    </row>
    <row r="168" spans="1:9">
      <c r="A168" s="5">
        <v>167</v>
      </c>
      <c r="B168" s="37" t="s">
        <v>1311</v>
      </c>
      <c r="C168" s="38" t="s">
        <v>2015</v>
      </c>
      <c r="D168" s="119" t="s">
        <v>2016</v>
      </c>
      <c r="E168" s="75"/>
      <c r="F168" s="114" t="s">
        <v>25</v>
      </c>
      <c r="G168" s="117">
        <v>5</v>
      </c>
      <c r="H168" s="212"/>
      <c r="I168" s="50">
        <f>ROUND(Tabela111[[#This Row],[Količina]]*Tabela111[[#This Row],[cena/EM]],2)</f>
        <v>0</v>
      </c>
    </row>
    <row r="169" spans="1:9">
      <c r="A169" s="5">
        <v>168</v>
      </c>
      <c r="B169" s="37" t="s">
        <v>1311</v>
      </c>
      <c r="C169" s="38" t="s">
        <v>2017</v>
      </c>
      <c r="D169" s="119" t="s">
        <v>2018</v>
      </c>
      <c r="E169" s="75"/>
      <c r="F169" s="114" t="s">
        <v>25</v>
      </c>
      <c r="G169" s="117">
        <v>1</v>
      </c>
      <c r="H169" s="212"/>
      <c r="I169" s="50">
        <f>ROUND(Tabela111[[#This Row],[Količina]]*Tabela111[[#This Row],[cena/EM]],2)</f>
        <v>0</v>
      </c>
    </row>
    <row r="170" spans="1:9">
      <c r="A170" s="5">
        <v>169</v>
      </c>
      <c r="B170" s="37" t="s">
        <v>1311</v>
      </c>
      <c r="C170" s="38" t="s">
        <v>2019</v>
      </c>
      <c r="D170" s="65" t="s">
        <v>2020</v>
      </c>
      <c r="E170" s="75"/>
      <c r="F170" s="114" t="s">
        <v>25</v>
      </c>
      <c r="G170" s="117">
        <v>1</v>
      </c>
      <c r="H170" s="212"/>
      <c r="I170" s="50">
        <f>ROUND(Tabela111[[#This Row],[Količina]]*Tabela111[[#This Row],[cena/EM]],2)</f>
        <v>0</v>
      </c>
    </row>
    <row r="171" spans="1:9">
      <c r="A171" s="5">
        <v>170</v>
      </c>
      <c r="B171" s="37" t="s">
        <v>1311</v>
      </c>
      <c r="C171" s="38" t="s">
        <v>2021</v>
      </c>
      <c r="D171" s="67" t="s">
        <v>1964</v>
      </c>
      <c r="E171" s="75"/>
      <c r="F171" s="114" t="s">
        <v>25</v>
      </c>
      <c r="G171" s="117">
        <v>1</v>
      </c>
      <c r="H171" s="212"/>
      <c r="I171" s="50">
        <f>ROUND(Tabela111[[#This Row],[Količina]]*Tabela111[[#This Row],[cena/EM]],2)</f>
        <v>0</v>
      </c>
    </row>
    <row r="172" spans="1:9">
      <c r="A172" s="5">
        <v>171</v>
      </c>
      <c r="B172" s="37" t="s">
        <v>1311</v>
      </c>
      <c r="C172" s="38" t="s">
        <v>2022</v>
      </c>
      <c r="D172" s="122" t="s">
        <v>2023</v>
      </c>
      <c r="E172" s="75"/>
      <c r="F172" s="114" t="s">
        <v>25</v>
      </c>
      <c r="G172" s="117">
        <v>1</v>
      </c>
      <c r="H172" s="212"/>
      <c r="I172" s="50">
        <f>ROUND(Tabela111[[#This Row],[Količina]]*Tabela111[[#This Row],[cena/EM]],2)</f>
        <v>0</v>
      </c>
    </row>
    <row r="173" spans="1:9">
      <c r="A173" s="5">
        <v>172</v>
      </c>
      <c r="B173" s="37" t="s">
        <v>1311</v>
      </c>
      <c r="C173" s="38" t="s">
        <v>2024</v>
      </c>
      <c r="D173" s="123" t="s">
        <v>1966</v>
      </c>
      <c r="E173" s="75"/>
      <c r="F173" s="114" t="s">
        <v>25</v>
      </c>
      <c r="G173" s="117">
        <v>1</v>
      </c>
      <c r="H173" s="212"/>
      <c r="I173" s="50">
        <f>ROUND(Tabela111[[#This Row],[Količina]]*Tabela111[[#This Row],[cena/EM]],2)</f>
        <v>0</v>
      </c>
    </row>
    <row r="174" spans="1:9">
      <c r="A174" s="5">
        <v>173</v>
      </c>
      <c r="B174" s="37" t="s">
        <v>1311</v>
      </c>
      <c r="C174" s="38" t="s">
        <v>2025</v>
      </c>
      <c r="D174" s="120" t="s">
        <v>2026</v>
      </c>
      <c r="E174" s="75"/>
      <c r="F174" s="114" t="s">
        <v>25</v>
      </c>
      <c r="G174" s="117">
        <v>1</v>
      </c>
      <c r="H174" s="212"/>
      <c r="I174" s="50">
        <f>ROUND(Tabela111[[#This Row],[Količina]]*Tabela111[[#This Row],[cena/EM]],2)</f>
        <v>0</v>
      </c>
    </row>
    <row r="175" spans="1:9" ht="41.4">
      <c r="A175" s="5">
        <v>174</v>
      </c>
      <c r="B175" s="37" t="s">
        <v>1311</v>
      </c>
      <c r="C175" s="38" t="s">
        <v>2027</v>
      </c>
      <c r="D175" s="116" t="s">
        <v>2028</v>
      </c>
      <c r="E175" s="75"/>
      <c r="F175" s="114" t="s">
        <v>25</v>
      </c>
      <c r="G175" s="117">
        <v>1</v>
      </c>
      <c r="H175" s="212"/>
      <c r="I175" s="50">
        <f>ROUND(Tabela111[[#This Row],[Količina]]*Tabela111[[#This Row],[cena/EM]],2)</f>
        <v>0</v>
      </c>
    </row>
    <row r="176" spans="1:9">
      <c r="A176" s="5">
        <v>175</v>
      </c>
      <c r="B176" s="37" t="s">
        <v>1311</v>
      </c>
      <c r="C176" s="38" t="s">
        <v>2029</v>
      </c>
      <c r="D176" s="71" t="s">
        <v>1996</v>
      </c>
      <c r="E176" s="75"/>
      <c r="F176" s="114" t="s">
        <v>25</v>
      </c>
      <c r="G176" s="117">
        <v>6</v>
      </c>
      <c r="H176" s="212"/>
      <c r="I176" s="50">
        <f>ROUND(Tabela111[[#This Row],[Količina]]*Tabela111[[#This Row],[cena/EM]],2)</f>
        <v>0</v>
      </c>
    </row>
    <row r="177" spans="1:9">
      <c r="A177" s="5">
        <v>176</v>
      </c>
      <c r="B177" s="37" t="s">
        <v>1311</v>
      </c>
      <c r="C177" s="38" t="s">
        <v>2030</v>
      </c>
      <c r="D177" s="71" t="s">
        <v>2002</v>
      </c>
      <c r="E177" s="75"/>
      <c r="F177" s="114" t="s">
        <v>25</v>
      </c>
      <c r="G177" s="117">
        <v>1</v>
      </c>
      <c r="H177" s="212"/>
      <c r="I177" s="50">
        <f>ROUND(Tabela111[[#This Row],[Količina]]*Tabela111[[#This Row],[cena/EM]],2)</f>
        <v>0</v>
      </c>
    </row>
    <row r="178" spans="1:9">
      <c r="A178" s="5">
        <v>177</v>
      </c>
      <c r="B178" s="37" t="s">
        <v>1311</v>
      </c>
      <c r="C178" s="38" t="s">
        <v>2031</v>
      </c>
      <c r="D178" s="119" t="s">
        <v>2004</v>
      </c>
      <c r="E178" s="75"/>
      <c r="F178" s="114" t="s">
        <v>25</v>
      </c>
      <c r="G178" s="117">
        <v>1</v>
      </c>
      <c r="H178" s="212"/>
      <c r="I178" s="50">
        <f>ROUND(Tabela111[[#This Row],[Količina]]*Tabela111[[#This Row],[cena/EM]],2)</f>
        <v>0</v>
      </c>
    </row>
    <row r="179" spans="1:9">
      <c r="A179" s="5">
        <v>178</v>
      </c>
      <c r="B179" s="37" t="s">
        <v>1311</v>
      </c>
      <c r="C179" s="38" t="s">
        <v>2032</v>
      </c>
      <c r="D179" s="119" t="s">
        <v>2006</v>
      </c>
      <c r="E179" s="75"/>
      <c r="F179" s="114" t="s">
        <v>25</v>
      </c>
      <c r="G179" s="117">
        <v>1</v>
      </c>
      <c r="H179" s="212"/>
      <c r="I179" s="50">
        <f>ROUND(Tabela111[[#This Row],[Količina]]*Tabela111[[#This Row],[cena/EM]],2)</f>
        <v>0</v>
      </c>
    </row>
    <row r="180" spans="1:9">
      <c r="A180" s="5">
        <v>179</v>
      </c>
      <c r="B180" s="37" t="s">
        <v>1311</v>
      </c>
      <c r="C180" s="38" t="s">
        <v>2033</v>
      </c>
      <c r="D180" s="119" t="s">
        <v>2008</v>
      </c>
      <c r="E180" s="75"/>
      <c r="F180" s="114" t="s">
        <v>25</v>
      </c>
      <c r="G180" s="117">
        <v>1</v>
      </c>
      <c r="H180" s="212"/>
      <c r="I180" s="50">
        <f>ROUND(Tabela111[[#This Row],[Količina]]*Tabela111[[#This Row],[cena/EM]],2)</f>
        <v>0</v>
      </c>
    </row>
    <row r="181" spans="1:9">
      <c r="A181" s="5">
        <v>180</v>
      </c>
      <c r="B181" s="37" t="s">
        <v>1311</v>
      </c>
      <c r="C181" s="38" t="s">
        <v>2034</v>
      </c>
      <c r="D181" s="119" t="s">
        <v>2010</v>
      </c>
      <c r="E181" s="75"/>
      <c r="F181" s="114" t="s">
        <v>25</v>
      </c>
      <c r="G181" s="117">
        <v>1</v>
      </c>
      <c r="H181" s="212"/>
      <c r="I181" s="50">
        <f>ROUND(Tabela111[[#This Row],[Količina]]*Tabela111[[#This Row],[cena/EM]],2)</f>
        <v>0</v>
      </c>
    </row>
    <row r="182" spans="1:9">
      <c r="A182" s="5">
        <v>181</v>
      </c>
      <c r="B182" s="37" t="s">
        <v>1311</v>
      </c>
      <c r="C182" s="38" t="s">
        <v>2035</v>
      </c>
      <c r="D182" s="119" t="s">
        <v>2012</v>
      </c>
      <c r="E182" s="75"/>
      <c r="F182" s="114" t="s">
        <v>25</v>
      </c>
      <c r="G182" s="117">
        <v>1</v>
      </c>
      <c r="H182" s="212"/>
      <c r="I182" s="50">
        <f>ROUND(Tabela111[[#This Row],[Količina]]*Tabela111[[#This Row],[cena/EM]],2)</f>
        <v>0</v>
      </c>
    </row>
    <row r="183" spans="1:9">
      <c r="A183" s="5">
        <v>182</v>
      </c>
      <c r="B183" s="37" t="s">
        <v>1311</v>
      </c>
      <c r="C183" s="38" t="s">
        <v>2036</v>
      </c>
      <c r="D183" s="119" t="s">
        <v>2014</v>
      </c>
      <c r="E183" s="75"/>
      <c r="F183" s="114" t="s">
        <v>25</v>
      </c>
      <c r="G183" s="117">
        <v>8</v>
      </c>
      <c r="H183" s="212"/>
      <c r="I183" s="50">
        <f>ROUND(Tabela111[[#This Row],[Količina]]*Tabela111[[#This Row],[cena/EM]],2)</f>
        <v>0</v>
      </c>
    </row>
    <row r="184" spans="1:9">
      <c r="A184" s="5">
        <v>183</v>
      </c>
      <c r="B184" s="37" t="s">
        <v>1311</v>
      </c>
      <c r="C184" s="38" t="s">
        <v>2037</v>
      </c>
      <c r="D184" s="119" t="s">
        <v>2016</v>
      </c>
      <c r="E184" s="75"/>
      <c r="F184" s="114" t="s">
        <v>25</v>
      </c>
      <c r="G184" s="117">
        <v>5</v>
      </c>
      <c r="H184" s="212"/>
      <c r="I184" s="50">
        <f>ROUND(Tabela111[[#This Row],[Količina]]*Tabela111[[#This Row],[cena/EM]],2)</f>
        <v>0</v>
      </c>
    </row>
    <row r="185" spans="1:9">
      <c r="A185" s="5">
        <v>184</v>
      </c>
      <c r="B185" s="37" t="s">
        <v>1311</v>
      </c>
      <c r="C185" s="38" t="s">
        <v>2038</v>
      </c>
      <c r="D185" s="119" t="s">
        <v>2018</v>
      </c>
      <c r="E185" s="75"/>
      <c r="F185" s="114" t="s">
        <v>25</v>
      </c>
      <c r="G185" s="117">
        <v>1</v>
      </c>
      <c r="H185" s="212"/>
      <c r="I185" s="50">
        <f>ROUND(Tabela111[[#This Row],[Količina]]*Tabela111[[#This Row],[cena/EM]],2)</f>
        <v>0</v>
      </c>
    </row>
    <row r="186" spans="1:9">
      <c r="A186" s="5">
        <v>185</v>
      </c>
      <c r="B186" s="37" t="s">
        <v>1311</v>
      </c>
      <c r="C186" s="38" t="s">
        <v>2039</v>
      </c>
      <c r="D186" s="65" t="s">
        <v>2020</v>
      </c>
      <c r="E186" s="75"/>
      <c r="F186" s="114" t="s">
        <v>25</v>
      </c>
      <c r="G186" s="117">
        <v>1</v>
      </c>
      <c r="H186" s="212"/>
      <c r="I186" s="50">
        <f>ROUND(Tabela111[[#This Row],[Količina]]*Tabela111[[#This Row],[cena/EM]],2)</f>
        <v>0</v>
      </c>
    </row>
    <row r="187" spans="1:9">
      <c r="A187" s="5">
        <v>186</v>
      </c>
      <c r="B187" s="37" t="s">
        <v>1311</v>
      </c>
      <c r="C187" s="38" t="s">
        <v>2040</v>
      </c>
      <c r="D187" s="67" t="s">
        <v>1964</v>
      </c>
      <c r="E187" s="75"/>
      <c r="F187" s="114" t="s">
        <v>25</v>
      </c>
      <c r="G187" s="117">
        <v>1</v>
      </c>
      <c r="H187" s="212"/>
      <c r="I187" s="50">
        <f>ROUND(Tabela111[[#This Row],[Količina]]*Tabela111[[#This Row],[cena/EM]],2)</f>
        <v>0</v>
      </c>
    </row>
    <row r="188" spans="1:9" ht="14.25" customHeight="1">
      <c r="A188" s="5">
        <v>187</v>
      </c>
      <c r="B188" s="37" t="s">
        <v>1311</v>
      </c>
      <c r="C188" s="38" t="s">
        <v>2041</v>
      </c>
      <c r="D188" s="122" t="s">
        <v>2023</v>
      </c>
      <c r="E188" s="75"/>
      <c r="F188" s="114" t="s">
        <v>25</v>
      </c>
      <c r="G188" s="117">
        <v>1</v>
      </c>
      <c r="H188" s="212"/>
      <c r="I188" s="50">
        <f>ROUND(Tabela111[[#This Row],[Količina]]*Tabela111[[#This Row],[cena/EM]],2)</f>
        <v>0</v>
      </c>
    </row>
    <row r="189" spans="1:9">
      <c r="A189" s="5">
        <v>188</v>
      </c>
      <c r="B189" s="37" t="s">
        <v>1311</v>
      </c>
      <c r="C189" s="38" t="s">
        <v>2042</v>
      </c>
      <c r="D189" s="123" t="s">
        <v>1966</v>
      </c>
      <c r="E189" s="75"/>
      <c r="F189" s="114" t="s">
        <v>25</v>
      </c>
      <c r="G189" s="117">
        <v>1</v>
      </c>
      <c r="H189" s="212"/>
      <c r="I189" s="50">
        <f>ROUND(Tabela111[[#This Row],[Količina]]*Tabela111[[#This Row],[cena/EM]],2)</f>
        <v>0</v>
      </c>
    </row>
    <row r="190" spans="1:9">
      <c r="A190" s="5">
        <v>189</v>
      </c>
      <c r="B190" s="37" t="s">
        <v>1311</v>
      </c>
      <c r="C190" s="38" t="s">
        <v>2043</v>
      </c>
      <c r="D190" s="120" t="s">
        <v>2026</v>
      </c>
      <c r="E190" s="75"/>
      <c r="F190" s="114" t="s">
        <v>25</v>
      </c>
      <c r="G190" s="117">
        <v>1</v>
      </c>
      <c r="H190" s="212"/>
      <c r="I190" s="50">
        <f>ROUND(Tabela111[[#This Row],[Količina]]*Tabela111[[#This Row],[cena/EM]],2)</f>
        <v>0</v>
      </c>
    </row>
    <row r="191" spans="1:9" ht="41.4">
      <c r="A191" s="5">
        <v>190</v>
      </c>
      <c r="B191" s="37" t="s">
        <v>1311</v>
      </c>
      <c r="C191" s="38" t="s">
        <v>2044</v>
      </c>
      <c r="D191" s="116" t="s">
        <v>2045</v>
      </c>
      <c r="E191" s="75"/>
      <c r="F191" s="114" t="s">
        <v>25</v>
      </c>
      <c r="G191" s="117">
        <v>1</v>
      </c>
      <c r="H191" s="212"/>
      <c r="I191" s="50">
        <f>ROUND(Tabela111[[#This Row],[Količina]]*Tabela111[[#This Row],[cena/EM]],2)</f>
        <v>0</v>
      </c>
    </row>
    <row r="192" spans="1:9" ht="41.4">
      <c r="A192" s="5">
        <v>191</v>
      </c>
      <c r="B192" s="37" t="s">
        <v>1311</v>
      </c>
      <c r="C192" s="38" t="s">
        <v>2046</v>
      </c>
      <c r="D192" s="65" t="s">
        <v>2047</v>
      </c>
      <c r="E192" s="75"/>
      <c r="F192" s="114" t="s">
        <v>25</v>
      </c>
      <c r="G192" s="117">
        <v>1</v>
      </c>
      <c r="H192" s="212"/>
      <c r="I192" s="50">
        <f>ROUND(Tabela111[[#This Row],[Količina]]*Tabela111[[#This Row],[cena/EM]],2)</f>
        <v>0</v>
      </c>
    </row>
    <row r="193" spans="1:9">
      <c r="A193" s="5">
        <v>192</v>
      </c>
      <c r="B193" s="92"/>
      <c r="C193" s="38" t="s">
        <v>2048</v>
      </c>
      <c r="D193" s="65" t="s">
        <v>2049</v>
      </c>
      <c r="E193" s="75"/>
      <c r="F193" s="114" t="s">
        <v>25</v>
      </c>
      <c r="G193" s="117">
        <v>3</v>
      </c>
      <c r="H193" s="212"/>
      <c r="I193" s="50">
        <f>ROUND(Tabela111[[#This Row],[Količina]]*Tabela111[[#This Row],[cena/EM]],2)</f>
        <v>0</v>
      </c>
    </row>
    <row r="194" spans="1:9">
      <c r="A194" s="5">
        <v>193</v>
      </c>
      <c r="B194" s="92"/>
      <c r="C194" s="38" t="s">
        <v>2050</v>
      </c>
      <c r="D194" s="119" t="s">
        <v>2010</v>
      </c>
      <c r="E194" s="75"/>
      <c r="F194" s="114" t="s">
        <v>25</v>
      </c>
      <c r="G194" s="117">
        <v>2</v>
      </c>
      <c r="H194" s="212"/>
      <c r="I194" s="50">
        <f>ROUND(Tabela111[[#This Row],[Količina]]*Tabela111[[#This Row],[cena/EM]],2)</f>
        <v>0</v>
      </c>
    </row>
    <row r="195" spans="1:9">
      <c r="A195" s="5">
        <v>194</v>
      </c>
      <c r="B195" s="92"/>
      <c r="C195" s="38" t="s">
        <v>2051</v>
      </c>
      <c r="D195" s="119" t="s">
        <v>2052</v>
      </c>
      <c r="E195" s="75"/>
      <c r="F195" s="114" t="s">
        <v>25</v>
      </c>
      <c r="G195" s="117">
        <v>1</v>
      </c>
      <c r="H195" s="212"/>
      <c r="I195" s="50">
        <f>ROUND(Tabela111[[#This Row],[Količina]]*Tabela111[[#This Row],[cena/EM]],2)</f>
        <v>0</v>
      </c>
    </row>
    <row r="196" spans="1:9">
      <c r="A196" s="5">
        <v>195</v>
      </c>
      <c r="B196" s="92"/>
      <c r="C196" s="38" t="s">
        <v>2053</v>
      </c>
      <c r="D196" s="124" t="s">
        <v>2054</v>
      </c>
      <c r="E196" s="75"/>
      <c r="F196" s="114" t="s">
        <v>25</v>
      </c>
      <c r="G196" s="117">
        <v>1</v>
      </c>
      <c r="H196" s="212"/>
      <c r="I196" s="50">
        <f>ROUND(Tabela111[[#This Row],[Količina]]*Tabela111[[#This Row],[cena/EM]],2)</f>
        <v>0</v>
      </c>
    </row>
    <row r="197" spans="1:9">
      <c r="A197" s="5">
        <v>196</v>
      </c>
      <c r="B197" s="92"/>
      <c r="C197" s="38" t="s">
        <v>2055</v>
      </c>
      <c r="D197" s="125" t="s">
        <v>2056</v>
      </c>
      <c r="E197" s="75"/>
      <c r="F197" s="114" t="s">
        <v>25</v>
      </c>
      <c r="G197" s="117">
        <v>1</v>
      </c>
      <c r="H197" s="212"/>
      <c r="I197" s="50">
        <f>ROUND(Tabela111[[#This Row],[Količina]]*Tabela111[[#This Row],[cena/EM]],2)</f>
        <v>0</v>
      </c>
    </row>
    <row r="198" spans="1:9">
      <c r="A198" s="5">
        <v>197</v>
      </c>
      <c r="B198" s="92"/>
      <c r="C198" s="38" t="s">
        <v>2057</v>
      </c>
      <c r="D198" s="119" t="s">
        <v>2058</v>
      </c>
      <c r="E198" s="75"/>
      <c r="F198" s="114" t="s">
        <v>1702</v>
      </c>
      <c r="G198" s="117">
        <v>1</v>
      </c>
      <c r="H198" s="212"/>
      <c r="I198" s="50">
        <f>ROUND(Tabela111[[#This Row],[Količina]]*Tabela111[[#This Row],[cena/EM]],2)</f>
        <v>0</v>
      </c>
    </row>
    <row r="199" spans="1:9">
      <c r="A199" s="5">
        <v>198</v>
      </c>
      <c r="B199" s="92"/>
      <c r="C199" s="38" t="s">
        <v>2059</v>
      </c>
      <c r="D199" s="65" t="s">
        <v>2060</v>
      </c>
      <c r="E199" s="75"/>
      <c r="F199" s="114" t="s">
        <v>25</v>
      </c>
      <c r="G199" s="117">
        <v>1</v>
      </c>
      <c r="H199" s="212"/>
      <c r="I199" s="50">
        <f>ROUND(Tabela111[[#This Row],[Količina]]*Tabela111[[#This Row],[cena/EM]],2)</f>
        <v>0</v>
      </c>
    </row>
    <row r="200" spans="1:9">
      <c r="A200" s="5">
        <v>199</v>
      </c>
      <c r="B200" s="92"/>
      <c r="C200" s="38" t="s">
        <v>2061</v>
      </c>
      <c r="D200" s="120" t="s">
        <v>2026</v>
      </c>
      <c r="E200" s="75"/>
      <c r="F200" s="114" t="s">
        <v>25</v>
      </c>
      <c r="G200" s="117">
        <v>1</v>
      </c>
      <c r="H200" s="212"/>
      <c r="I200" s="50">
        <f>ROUND(Tabela111[[#This Row],[Količina]]*Tabela111[[#This Row],[cena/EM]],2)</f>
        <v>0</v>
      </c>
    </row>
    <row r="201" spans="1:9">
      <c r="A201" s="5">
        <v>200</v>
      </c>
      <c r="B201" s="92"/>
      <c r="C201" s="38" t="s">
        <v>2062</v>
      </c>
      <c r="D201" s="65" t="s">
        <v>2063</v>
      </c>
      <c r="E201" s="75"/>
      <c r="F201" s="114" t="s">
        <v>25</v>
      </c>
      <c r="G201" s="117">
        <v>3</v>
      </c>
      <c r="H201" s="212"/>
      <c r="I201" s="50">
        <f>ROUND(Tabela111[[#This Row],[Količina]]*Tabela111[[#This Row],[cena/EM]],2)</f>
        <v>0</v>
      </c>
    </row>
    <row r="202" spans="1:9" ht="41.4">
      <c r="A202" s="5">
        <v>201</v>
      </c>
      <c r="B202" s="37" t="s">
        <v>1311</v>
      </c>
      <c r="C202" s="38" t="s">
        <v>2064</v>
      </c>
      <c r="D202" s="116" t="s">
        <v>2065</v>
      </c>
      <c r="E202" s="75"/>
      <c r="F202" s="114" t="s">
        <v>25</v>
      </c>
      <c r="G202" s="117">
        <v>1</v>
      </c>
      <c r="H202" s="212"/>
      <c r="I202" s="50">
        <f>ROUND(Tabela111[[#This Row],[Količina]]*Tabela111[[#This Row],[cena/EM]],2)</f>
        <v>0</v>
      </c>
    </row>
    <row r="203" spans="1:9" ht="27.6">
      <c r="A203" s="5">
        <v>202</v>
      </c>
      <c r="B203" s="37" t="s">
        <v>1311</v>
      </c>
      <c r="C203" s="38" t="s">
        <v>2066</v>
      </c>
      <c r="D203" s="65" t="s">
        <v>2067</v>
      </c>
      <c r="E203" s="75"/>
      <c r="F203" s="114" t="s">
        <v>25</v>
      </c>
      <c r="G203" s="117">
        <v>6</v>
      </c>
      <c r="H203" s="212"/>
      <c r="I203" s="50">
        <f>ROUND(Tabela111[[#This Row],[Količina]]*Tabela111[[#This Row],[cena/EM]],2)</f>
        <v>0</v>
      </c>
    </row>
    <row r="204" spans="1:9">
      <c r="A204" s="5">
        <v>203</v>
      </c>
      <c r="B204" s="92"/>
      <c r="C204" s="38" t="s">
        <v>2068</v>
      </c>
      <c r="D204" s="65" t="s">
        <v>2049</v>
      </c>
      <c r="E204" s="75"/>
      <c r="F204" s="114" t="s">
        <v>25</v>
      </c>
      <c r="G204" s="117">
        <v>3</v>
      </c>
      <c r="H204" s="212"/>
      <c r="I204" s="50">
        <f>ROUND(Tabela111[[#This Row],[Količina]]*Tabela111[[#This Row],[cena/EM]],2)</f>
        <v>0</v>
      </c>
    </row>
    <row r="205" spans="1:9">
      <c r="A205" s="5">
        <v>204</v>
      </c>
      <c r="B205" s="92"/>
      <c r="C205" s="38" t="s">
        <v>2069</v>
      </c>
      <c r="D205" s="119" t="s">
        <v>2010</v>
      </c>
      <c r="E205" s="75"/>
      <c r="F205" s="114" t="s">
        <v>25</v>
      </c>
      <c r="G205" s="117">
        <v>1</v>
      </c>
      <c r="H205" s="212"/>
      <c r="I205" s="50">
        <f>ROUND(Tabela111[[#This Row],[Količina]]*Tabela111[[#This Row],[cena/EM]],2)</f>
        <v>0</v>
      </c>
    </row>
    <row r="206" spans="1:9">
      <c r="A206" s="5">
        <v>205</v>
      </c>
      <c r="B206" s="92"/>
      <c r="C206" s="38" t="s">
        <v>2070</v>
      </c>
      <c r="D206" s="126" t="s">
        <v>2071</v>
      </c>
      <c r="E206" s="75"/>
      <c r="F206" s="114" t="s">
        <v>25</v>
      </c>
      <c r="G206" s="117">
        <v>4</v>
      </c>
      <c r="H206" s="212"/>
      <c r="I206" s="50">
        <f>ROUND(Tabela111[[#This Row],[Količina]]*Tabela111[[#This Row],[cena/EM]],2)</f>
        <v>0</v>
      </c>
    </row>
    <row r="207" spans="1:9">
      <c r="A207" s="5">
        <v>206</v>
      </c>
      <c r="B207" s="92"/>
      <c r="C207" s="38" t="s">
        <v>2072</v>
      </c>
      <c r="D207" s="126" t="s">
        <v>2073</v>
      </c>
      <c r="E207" s="75"/>
      <c r="F207" s="114" t="s">
        <v>25</v>
      </c>
      <c r="G207" s="117">
        <v>1</v>
      </c>
      <c r="H207" s="212"/>
      <c r="I207" s="50">
        <f>ROUND(Tabela111[[#This Row],[Količina]]*Tabela111[[#This Row],[cena/EM]],2)</f>
        <v>0</v>
      </c>
    </row>
    <row r="208" spans="1:9">
      <c r="A208" s="5">
        <v>207</v>
      </c>
      <c r="B208" s="92"/>
      <c r="C208" s="38" t="s">
        <v>2074</v>
      </c>
      <c r="D208" s="120" t="s">
        <v>2026</v>
      </c>
      <c r="E208" s="75"/>
      <c r="F208" s="114" t="s">
        <v>25</v>
      </c>
      <c r="G208" s="117">
        <v>1</v>
      </c>
      <c r="H208" s="212"/>
      <c r="I208" s="50">
        <f>ROUND(Tabela111[[#This Row],[Količina]]*Tabela111[[#This Row],[cena/EM]],2)</f>
        <v>0</v>
      </c>
    </row>
    <row r="209" spans="1:9">
      <c r="A209" s="5">
        <v>208</v>
      </c>
      <c r="B209" s="92"/>
      <c r="C209" s="38" t="s">
        <v>2075</v>
      </c>
      <c r="D209" s="65" t="s">
        <v>2063</v>
      </c>
      <c r="E209" s="75"/>
      <c r="F209" s="114" t="s">
        <v>25</v>
      </c>
      <c r="G209" s="117">
        <v>3</v>
      </c>
      <c r="H209" s="212"/>
      <c r="I209" s="50">
        <f>ROUND(Tabela111[[#This Row],[Količina]]*Tabela111[[#This Row],[cena/EM]],2)</f>
        <v>0</v>
      </c>
    </row>
    <row r="210" spans="1:9" ht="41.4">
      <c r="A210" s="5">
        <v>209</v>
      </c>
      <c r="B210" s="37" t="s">
        <v>1311</v>
      </c>
      <c r="C210" s="38" t="s">
        <v>2076</v>
      </c>
      <c r="D210" s="64" t="s">
        <v>2077</v>
      </c>
      <c r="E210" s="75"/>
      <c r="F210" s="114" t="s">
        <v>1702</v>
      </c>
      <c r="G210" s="117">
        <v>360</v>
      </c>
      <c r="H210" s="212"/>
      <c r="I210" s="50">
        <f>ROUND(Tabela111[[#This Row],[Količina]]*Tabela111[[#This Row],[cena/EM]],2)</f>
        <v>0</v>
      </c>
    </row>
    <row r="211" spans="1:9" ht="27.6">
      <c r="A211" s="5">
        <v>210</v>
      </c>
      <c r="B211" s="37" t="s">
        <v>1311</v>
      </c>
      <c r="C211" s="38" t="s">
        <v>2078</v>
      </c>
      <c r="D211" s="127" t="s">
        <v>2079</v>
      </c>
      <c r="E211" s="75"/>
      <c r="F211" s="114" t="s">
        <v>25</v>
      </c>
      <c r="G211" s="117">
        <v>2</v>
      </c>
      <c r="H211" s="212"/>
      <c r="I211" s="50">
        <f>ROUND(Tabela111[[#This Row],[Količina]]*Tabela111[[#This Row],[cena/EM]],2)</f>
        <v>0</v>
      </c>
    </row>
    <row r="212" spans="1:9" ht="27.6">
      <c r="A212" s="5">
        <v>211</v>
      </c>
      <c r="B212" s="37" t="s">
        <v>1311</v>
      </c>
      <c r="C212" s="38" t="s">
        <v>2080</v>
      </c>
      <c r="D212" s="75" t="s">
        <v>2081</v>
      </c>
      <c r="E212" s="75"/>
      <c r="F212" s="114" t="s">
        <v>25</v>
      </c>
      <c r="G212" s="117">
        <v>2</v>
      </c>
      <c r="H212" s="212"/>
      <c r="I212" s="50">
        <f>ROUND(Tabela111[[#This Row],[Količina]]*Tabela111[[#This Row],[cena/EM]],2)</f>
        <v>0</v>
      </c>
    </row>
    <row r="213" spans="1:9">
      <c r="A213" s="5">
        <v>212</v>
      </c>
      <c r="B213" s="37" t="s">
        <v>1311</v>
      </c>
      <c r="C213" s="38" t="s">
        <v>2082</v>
      </c>
      <c r="D213" s="75" t="s">
        <v>2083</v>
      </c>
      <c r="E213" s="75"/>
      <c r="F213" s="114" t="s">
        <v>25</v>
      </c>
      <c r="G213" s="117">
        <v>2</v>
      </c>
      <c r="H213" s="212"/>
      <c r="I213" s="50">
        <f>ROUND(Tabela111[[#This Row],[Količina]]*Tabela111[[#This Row],[cena/EM]],2)</f>
        <v>0</v>
      </c>
    </row>
    <row r="214" spans="1:9">
      <c r="A214" s="5">
        <v>213</v>
      </c>
      <c r="B214" s="37" t="s">
        <v>1311</v>
      </c>
      <c r="C214" s="38" t="s">
        <v>2084</v>
      </c>
      <c r="D214" s="75" t="s">
        <v>2085</v>
      </c>
      <c r="E214" s="75"/>
      <c r="F214" s="114" t="s">
        <v>25</v>
      </c>
      <c r="G214" s="117">
        <v>2</v>
      </c>
      <c r="H214" s="212"/>
      <c r="I214" s="50">
        <f>ROUND(Tabela111[[#This Row],[Količina]]*Tabela111[[#This Row],[cena/EM]],2)</f>
        <v>0</v>
      </c>
    </row>
    <row r="215" spans="1:9">
      <c r="A215" s="5">
        <v>214</v>
      </c>
      <c r="B215" s="37" t="s">
        <v>1311</v>
      </c>
      <c r="C215" s="38" t="s">
        <v>2086</v>
      </c>
      <c r="D215" s="75" t="s">
        <v>2087</v>
      </c>
      <c r="E215" s="75"/>
      <c r="F215" s="114" t="s">
        <v>25</v>
      </c>
      <c r="G215" s="117">
        <v>1</v>
      </c>
      <c r="H215" s="212"/>
      <c r="I215" s="50">
        <f>ROUND(Tabela111[[#This Row],[Količina]]*Tabela111[[#This Row],[cena/EM]],2)</f>
        <v>0</v>
      </c>
    </row>
    <row r="216" spans="1:9" ht="29.4">
      <c r="A216" s="5">
        <v>215</v>
      </c>
      <c r="B216" s="37" t="s">
        <v>1311</v>
      </c>
      <c r="C216" s="38" t="s">
        <v>2088</v>
      </c>
      <c r="D216" s="75" t="s">
        <v>2089</v>
      </c>
      <c r="E216" s="75"/>
      <c r="F216" s="114" t="s">
        <v>1702</v>
      </c>
      <c r="G216" s="117">
        <v>115</v>
      </c>
      <c r="H216" s="212"/>
      <c r="I216" s="50">
        <f>ROUND(Tabela111[[#This Row],[Količina]]*Tabela111[[#This Row],[cena/EM]],2)</f>
        <v>0</v>
      </c>
    </row>
    <row r="217" spans="1:9" ht="41.4">
      <c r="A217" s="5">
        <v>216</v>
      </c>
      <c r="B217" s="37" t="s">
        <v>1311</v>
      </c>
      <c r="C217" s="38" t="s">
        <v>2090</v>
      </c>
      <c r="D217" s="128" t="s">
        <v>2091</v>
      </c>
      <c r="E217" s="75"/>
      <c r="F217" s="114" t="s">
        <v>25</v>
      </c>
      <c r="G217" s="117">
        <v>1</v>
      </c>
      <c r="H217" s="212"/>
      <c r="I217" s="50">
        <f>ROUND(Tabela111[[#This Row],[Količina]]*Tabela111[[#This Row],[cena/EM]],2)</f>
        <v>0</v>
      </c>
    </row>
    <row r="218" spans="1:9" ht="27.6">
      <c r="A218" s="5">
        <v>217</v>
      </c>
      <c r="B218" s="37" t="s">
        <v>1311</v>
      </c>
      <c r="C218" s="38" t="s">
        <v>2092</v>
      </c>
      <c r="D218" s="128" t="s">
        <v>2093</v>
      </c>
      <c r="E218" s="75"/>
      <c r="F218" s="114" t="s">
        <v>1702</v>
      </c>
      <c r="G218" s="117">
        <v>265</v>
      </c>
      <c r="H218" s="212"/>
      <c r="I218" s="50">
        <f>ROUND(Tabela111[[#This Row],[Količina]]*Tabela111[[#This Row],[cena/EM]],2)</f>
        <v>0</v>
      </c>
    </row>
    <row r="219" spans="1:9">
      <c r="A219" s="5">
        <v>218</v>
      </c>
      <c r="B219" s="37" t="s">
        <v>1311</v>
      </c>
      <c r="C219" s="38" t="s">
        <v>2094</v>
      </c>
      <c r="D219" s="105" t="s">
        <v>2095</v>
      </c>
      <c r="E219" s="75"/>
      <c r="F219" s="114" t="s">
        <v>25</v>
      </c>
      <c r="G219" s="117">
        <v>24</v>
      </c>
      <c r="H219" s="212"/>
      <c r="I219" s="50">
        <f>ROUND(Tabela111[[#This Row],[Količina]]*Tabela111[[#This Row],[cena/EM]],2)</f>
        <v>0</v>
      </c>
    </row>
    <row r="220" spans="1:9">
      <c r="A220" s="5">
        <v>219</v>
      </c>
      <c r="B220" s="37" t="s">
        <v>1311</v>
      </c>
      <c r="C220" s="38" t="s">
        <v>2096</v>
      </c>
      <c r="D220" s="105" t="s">
        <v>2097</v>
      </c>
      <c r="E220" s="75"/>
      <c r="F220" s="114" t="s">
        <v>25</v>
      </c>
      <c r="G220" s="117">
        <v>12</v>
      </c>
      <c r="H220" s="212"/>
      <c r="I220" s="50">
        <f>ROUND(Tabela111[[#This Row],[Količina]]*Tabela111[[#This Row],[cena/EM]],2)</f>
        <v>0</v>
      </c>
    </row>
    <row r="221" spans="1:9" ht="41.4">
      <c r="A221" s="5">
        <v>220</v>
      </c>
      <c r="B221" s="37" t="s">
        <v>1311</v>
      </c>
      <c r="C221" s="38" t="s">
        <v>2098</v>
      </c>
      <c r="D221" s="113" t="s">
        <v>2099</v>
      </c>
      <c r="E221" s="75"/>
      <c r="F221" s="114" t="s">
        <v>25</v>
      </c>
      <c r="G221" s="117">
        <v>38</v>
      </c>
      <c r="H221" s="212"/>
      <c r="I221" s="50">
        <f>ROUND(Tabela111[[#This Row],[Količina]]*Tabela111[[#This Row],[cena/EM]],2)</f>
        <v>0</v>
      </c>
    </row>
    <row r="222" spans="1:9" ht="41.4">
      <c r="A222" s="5">
        <v>221</v>
      </c>
      <c r="B222" s="37" t="s">
        <v>1311</v>
      </c>
      <c r="C222" s="38" t="s">
        <v>2100</v>
      </c>
      <c r="D222" s="103" t="s">
        <v>2101</v>
      </c>
      <c r="E222" s="75"/>
      <c r="F222" s="114" t="s">
        <v>1702</v>
      </c>
      <c r="G222" s="117">
        <v>240</v>
      </c>
      <c r="H222" s="212"/>
      <c r="I222" s="50">
        <f>ROUND(Tabela111[[#This Row],[Količina]]*Tabela111[[#This Row],[cena/EM]],2)</f>
        <v>0</v>
      </c>
    </row>
    <row r="223" spans="1:9" ht="41.4">
      <c r="A223" s="5">
        <v>222</v>
      </c>
      <c r="B223" s="37" t="s">
        <v>1311</v>
      </c>
      <c r="C223" s="38" t="s">
        <v>2102</v>
      </c>
      <c r="D223" s="103" t="s">
        <v>2103</v>
      </c>
      <c r="E223" s="75"/>
      <c r="F223" s="114" t="s">
        <v>1702</v>
      </c>
      <c r="G223" s="117">
        <v>145</v>
      </c>
      <c r="H223" s="212"/>
      <c r="I223" s="50">
        <f>ROUND(Tabela111[[#This Row],[Količina]]*Tabela111[[#This Row],[cena/EM]],2)</f>
        <v>0</v>
      </c>
    </row>
    <row r="224" spans="1:9" ht="27.6">
      <c r="A224" s="5">
        <v>223</v>
      </c>
      <c r="B224" s="37" t="s">
        <v>1311</v>
      </c>
      <c r="C224" s="38" t="s">
        <v>2104</v>
      </c>
      <c r="D224" s="105" t="s">
        <v>2105</v>
      </c>
      <c r="E224" s="75"/>
      <c r="F224" s="114" t="s">
        <v>25</v>
      </c>
      <c r="G224" s="117">
        <v>28</v>
      </c>
      <c r="H224" s="212"/>
      <c r="I224" s="50">
        <f>ROUND(Tabela111[[#This Row],[Količina]]*Tabela111[[#This Row],[cena/EM]],2)</f>
        <v>0</v>
      </c>
    </row>
    <row r="225" spans="1:9" ht="44.4">
      <c r="A225" s="5">
        <v>224</v>
      </c>
      <c r="B225" s="37" t="s">
        <v>1311</v>
      </c>
      <c r="C225" s="38" t="s">
        <v>2106</v>
      </c>
      <c r="D225" s="75" t="s">
        <v>2107</v>
      </c>
      <c r="E225" s="75"/>
      <c r="F225" s="114" t="s">
        <v>25</v>
      </c>
      <c r="G225" s="117">
        <v>45</v>
      </c>
      <c r="H225" s="212"/>
      <c r="I225" s="50">
        <f>ROUND(Tabela111[[#This Row],[Količina]]*Tabela111[[#This Row],[cena/EM]],2)</f>
        <v>0</v>
      </c>
    </row>
    <row r="226" spans="1:9" ht="27.6">
      <c r="A226" s="5">
        <v>225</v>
      </c>
      <c r="B226" s="37" t="s">
        <v>1311</v>
      </c>
      <c r="C226" s="38" t="s">
        <v>2108</v>
      </c>
      <c r="D226" s="121" t="s">
        <v>2109</v>
      </c>
      <c r="E226" s="75"/>
      <c r="F226" s="114" t="s">
        <v>25</v>
      </c>
      <c r="G226" s="117">
        <v>16</v>
      </c>
      <c r="H226" s="212"/>
      <c r="I226" s="50">
        <f>ROUND(Tabela111[[#This Row],[Količina]]*Tabela111[[#This Row],[cena/EM]],2)</f>
        <v>0</v>
      </c>
    </row>
    <row r="227" spans="1:9" ht="27.6">
      <c r="A227" s="5">
        <v>226</v>
      </c>
      <c r="B227" s="37" t="s">
        <v>1311</v>
      </c>
      <c r="C227" s="38" t="s">
        <v>2110</v>
      </c>
      <c r="D227" s="106" t="s">
        <v>2111</v>
      </c>
      <c r="E227" s="75"/>
      <c r="F227" s="114" t="s">
        <v>25</v>
      </c>
      <c r="G227" s="117">
        <v>24</v>
      </c>
      <c r="H227" s="212"/>
      <c r="I227" s="50">
        <f>ROUND(Tabela111[[#This Row],[Količina]]*Tabela111[[#This Row],[cena/EM]],2)</f>
        <v>0</v>
      </c>
    </row>
    <row r="228" spans="1:9" ht="110.4">
      <c r="A228" s="5">
        <v>227</v>
      </c>
      <c r="B228" s="37" t="s">
        <v>1311</v>
      </c>
      <c r="C228" s="38" t="s">
        <v>2112</v>
      </c>
      <c r="D228" s="64" t="s">
        <v>2113</v>
      </c>
      <c r="E228" s="75"/>
      <c r="F228" s="41" t="s">
        <v>25</v>
      </c>
      <c r="G228" s="48">
        <v>1</v>
      </c>
      <c r="H228" s="212"/>
      <c r="I228" s="50">
        <f>ROUND(Tabela111[[#This Row],[Količina]]*Tabela111[[#This Row],[cena/EM]],2)</f>
        <v>0</v>
      </c>
    </row>
    <row r="229" spans="1:9" ht="41.4">
      <c r="A229" s="5">
        <v>228</v>
      </c>
      <c r="B229" s="37" t="s">
        <v>1311</v>
      </c>
      <c r="C229" s="38" t="s">
        <v>2114</v>
      </c>
      <c r="D229" s="106" t="s">
        <v>2115</v>
      </c>
      <c r="E229" s="75"/>
      <c r="F229" s="41" t="s">
        <v>1702</v>
      </c>
      <c r="G229" s="48">
        <v>67</v>
      </c>
      <c r="H229" s="212"/>
      <c r="I229" s="50">
        <f>ROUND(Tabela111[[#This Row],[Količina]]*Tabela111[[#This Row],[cena/EM]],2)</f>
        <v>0</v>
      </c>
    </row>
    <row r="230" spans="1:9" ht="27.6">
      <c r="A230" s="5">
        <v>229</v>
      </c>
      <c r="B230" s="37" t="s">
        <v>1311</v>
      </c>
      <c r="C230" s="38" t="s">
        <v>2116</v>
      </c>
      <c r="D230" s="79" t="s">
        <v>2117</v>
      </c>
      <c r="E230" s="75"/>
      <c r="F230" s="41" t="s">
        <v>25</v>
      </c>
      <c r="G230" s="48">
        <v>1</v>
      </c>
      <c r="H230" s="212"/>
      <c r="I230" s="50">
        <f>ROUND(Tabela111[[#This Row],[Količina]]*Tabela111[[#This Row],[cena/EM]],2)</f>
        <v>0</v>
      </c>
    </row>
    <row r="231" spans="1:9">
      <c r="F231" s="98"/>
      <c r="G231" s="155"/>
      <c r="H231" s="156"/>
      <c r="I231" s="155"/>
    </row>
  </sheetData>
  <sheetProtection algorithmName="SHA-512" hashValue="tjIhaN27cF+AFUcmvGnV3V2wm2zEmh7gCZOvzpNxyKd0DgUUAvZlJgaWIgCW2HAADnlCaXBf4Q7dLwbyTa0sBg==" saltValue="cBY+Eq3jjgk0gBV61pb4YA==" spinCount="100000" sheet="1" objects="1" scenarios="1"/>
  <conditionalFormatting sqref="H9:H39 H41:H46 H48:H51 H53:H67 H72:H83 H85:H230">
    <cfRule type="containsBlanks" dxfId="20" priority="1">
      <formula>LEN(TRIM(H9))=0</formula>
    </cfRule>
  </conditionalFormatting>
  <dataValidations count="1">
    <dataValidation type="custom" allowBlank="1" showInputMessage="1" showErrorMessage="1" errorTitle="Preverite vnos" error="Ceno na EM je potrebno vnesti zaokroženo  na dve decimalni mesti." sqref="H234:H1048576 H9:H39 H41:H46 H1:H2 H48:H51 H53:H67 H72:H83 H85:H232" xr:uid="{00000000-0002-0000-0900-000000000000}">
      <formula1>H1=ROUND(H1,2)</formula1>
    </dataValidation>
  </dataValidation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I18"/>
  <sheetViews>
    <sheetView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1312</v>
      </c>
      <c r="C2" s="7" t="s">
        <v>2118</v>
      </c>
      <c r="D2" s="8" t="s">
        <v>2119</v>
      </c>
      <c r="E2" s="9"/>
      <c r="F2" s="10">
        <f>ROUND(SUM(F3:F5),2)</f>
        <v>0</v>
      </c>
      <c r="G2" s="11"/>
      <c r="H2" s="10"/>
      <c r="I2" s="57"/>
    </row>
    <row r="3" spans="1:9">
      <c r="A3" s="5">
        <v>2</v>
      </c>
      <c r="B3" s="157" t="s">
        <v>1312</v>
      </c>
      <c r="C3" s="158" t="s">
        <v>2120</v>
      </c>
      <c r="D3" s="159" t="s">
        <v>2121</v>
      </c>
      <c r="E3" s="160"/>
      <c r="F3" s="161">
        <f>ROUND(F6,2)</f>
        <v>0</v>
      </c>
      <c r="G3" s="161"/>
      <c r="H3" s="162"/>
      <c r="I3" s="162"/>
    </row>
    <row r="4" spans="1:9">
      <c r="A4" s="5">
        <v>3</v>
      </c>
      <c r="B4" s="157" t="s">
        <v>1312</v>
      </c>
      <c r="C4" s="158" t="s">
        <v>2122</v>
      </c>
      <c r="D4" s="163" t="s">
        <v>2138</v>
      </c>
      <c r="E4" s="160"/>
      <c r="F4" s="161">
        <f>ROUND(F14,2)</f>
        <v>0</v>
      </c>
      <c r="G4" s="161"/>
      <c r="H4" s="162"/>
      <c r="I4" s="162"/>
    </row>
    <row r="5" spans="1:9" ht="27.6">
      <c r="A5" s="5">
        <v>4</v>
      </c>
      <c r="B5" s="157" t="s">
        <v>1312</v>
      </c>
      <c r="C5" s="158" t="s">
        <v>2123</v>
      </c>
      <c r="D5" s="163" t="s">
        <v>2143</v>
      </c>
      <c r="E5" s="160"/>
      <c r="F5" s="161">
        <f>ROUND(F17,2)</f>
        <v>0</v>
      </c>
      <c r="G5" s="161"/>
      <c r="H5" s="162"/>
      <c r="I5" s="162"/>
    </row>
    <row r="6" spans="1:9">
      <c r="A6" s="5">
        <v>5</v>
      </c>
      <c r="B6" s="31" t="s">
        <v>1312</v>
      </c>
      <c r="C6" s="32" t="s">
        <v>2120</v>
      </c>
      <c r="D6" s="33" t="s">
        <v>2121</v>
      </c>
      <c r="E6" s="34"/>
      <c r="F6" s="35">
        <f>ROUND(SUM(I7:I13),2)</f>
        <v>0</v>
      </c>
      <c r="G6" s="36"/>
      <c r="H6" s="53"/>
      <c r="I6" s="52"/>
    </row>
    <row r="7" spans="1:9">
      <c r="A7" s="5">
        <v>6</v>
      </c>
      <c r="B7" s="37" t="s">
        <v>1312</v>
      </c>
      <c r="C7" s="38" t="s">
        <v>2124</v>
      </c>
      <c r="D7" s="39" t="s">
        <v>2125</v>
      </c>
      <c r="E7" s="40"/>
      <c r="F7" s="43" t="s">
        <v>15</v>
      </c>
      <c r="G7" s="54">
        <v>1</v>
      </c>
      <c r="H7" s="212"/>
      <c r="I7" s="50">
        <f>ROUND(Tabela112[[#This Row],[Količina]]*Tabela112[[#This Row],[cena/EM]],2)</f>
        <v>0</v>
      </c>
    </row>
    <row r="8" spans="1:9" ht="27.6">
      <c r="A8" s="5">
        <v>7</v>
      </c>
      <c r="B8" s="37" t="s">
        <v>1312</v>
      </c>
      <c r="C8" s="38" t="s">
        <v>2126</v>
      </c>
      <c r="D8" s="39" t="s">
        <v>2127</v>
      </c>
      <c r="E8" s="40"/>
      <c r="F8" s="43" t="s">
        <v>15</v>
      </c>
      <c r="G8" s="54">
        <v>1</v>
      </c>
      <c r="H8" s="212"/>
      <c r="I8" s="50">
        <f>ROUND(Tabela112[[#This Row],[Količina]]*Tabela112[[#This Row],[cena/EM]],2)</f>
        <v>0</v>
      </c>
    </row>
    <row r="9" spans="1:9" ht="27.6">
      <c r="A9" s="5">
        <v>8</v>
      </c>
      <c r="B9" s="37" t="s">
        <v>1312</v>
      </c>
      <c r="C9" s="38" t="s">
        <v>2128</v>
      </c>
      <c r="D9" s="39" t="s">
        <v>2129</v>
      </c>
      <c r="E9" s="40"/>
      <c r="F9" s="43" t="s">
        <v>15</v>
      </c>
      <c r="G9" s="54">
        <v>5</v>
      </c>
      <c r="H9" s="212"/>
      <c r="I9" s="50">
        <f>ROUND(Tabela112[[#This Row],[Količina]]*Tabela112[[#This Row],[cena/EM]],2)</f>
        <v>0</v>
      </c>
    </row>
    <row r="10" spans="1:9" ht="27.6">
      <c r="A10" s="5">
        <v>9</v>
      </c>
      <c r="B10" s="37" t="s">
        <v>1312</v>
      </c>
      <c r="C10" s="38" t="s">
        <v>2130</v>
      </c>
      <c r="D10" s="39" t="s">
        <v>2131</v>
      </c>
      <c r="E10" s="40"/>
      <c r="F10" s="43" t="s">
        <v>1702</v>
      </c>
      <c r="G10" s="54">
        <v>50</v>
      </c>
      <c r="H10" s="212"/>
      <c r="I10" s="50">
        <f>ROUND(Tabela112[[#This Row],[Količina]]*Tabela112[[#This Row],[cena/EM]],2)</f>
        <v>0</v>
      </c>
    </row>
    <row r="11" spans="1:9" ht="27.6">
      <c r="A11" s="5">
        <v>10</v>
      </c>
      <c r="B11" s="37" t="s">
        <v>1312</v>
      </c>
      <c r="C11" s="38" t="s">
        <v>2132</v>
      </c>
      <c r="D11" s="39" t="s">
        <v>2133</v>
      </c>
      <c r="E11" s="40"/>
      <c r="F11" s="43" t="s">
        <v>15</v>
      </c>
      <c r="G11" s="54">
        <v>2</v>
      </c>
      <c r="H11" s="212"/>
      <c r="I11" s="50">
        <f>ROUND(Tabela112[[#This Row],[Količina]]*Tabela112[[#This Row],[cena/EM]],2)</f>
        <v>0</v>
      </c>
    </row>
    <row r="12" spans="1:9" ht="27.6">
      <c r="A12" s="5">
        <v>11</v>
      </c>
      <c r="B12" s="37" t="s">
        <v>1312</v>
      </c>
      <c r="C12" s="38" t="s">
        <v>2134</v>
      </c>
      <c r="D12" s="39" t="s">
        <v>2135</v>
      </c>
      <c r="E12" s="40"/>
      <c r="F12" s="43" t="s">
        <v>15</v>
      </c>
      <c r="G12" s="54">
        <v>2</v>
      </c>
      <c r="H12" s="212"/>
      <c r="I12" s="50">
        <f>ROUND(Tabela112[[#This Row],[Količina]]*Tabela112[[#This Row],[cena/EM]],2)</f>
        <v>0</v>
      </c>
    </row>
    <row r="13" spans="1:9">
      <c r="A13" s="5">
        <v>12</v>
      </c>
      <c r="B13" s="37" t="s">
        <v>1312</v>
      </c>
      <c r="C13" s="38" t="s">
        <v>2136</v>
      </c>
      <c r="D13" s="39" t="s">
        <v>2137</v>
      </c>
      <c r="E13" s="40"/>
      <c r="F13" s="43" t="s">
        <v>15</v>
      </c>
      <c r="G13" s="54">
        <v>1</v>
      </c>
      <c r="H13" s="212"/>
      <c r="I13" s="50">
        <f>ROUND(Tabela112[[#This Row],[Količina]]*Tabela112[[#This Row],[cena/EM]],2)</f>
        <v>0</v>
      </c>
    </row>
    <row r="14" spans="1:9">
      <c r="A14" s="5">
        <v>13</v>
      </c>
      <c r="B14" s="31" t="s">
        <v>1312</v>
      </c>
      <c r="C14" s="32" t="s">
        <v>2122</v>
      </c>
      <c r="D14" s="33" t="s">
        <v>2138</v>
      </c>
      <c r="E14" s="34"/>
      <c r="F14" s="35">
        <f>ROUND(SUM(I15:I16),2)</f>
        <v>0</v>
      </c>
      <c r="G14" s="52"/>
      <c r="H14" s="52"/>
      <c r="I14" s="49" t="str">
        <f>IF(Tabela112[[#This Row],[Količina]]&lt;&gt;0,(ROUND(SUM(Tabela112[[#This Row],[Količina]]*Tabela112[[#This Row],[cena/EM]]),2)),"")</f>
        <v/>
      </c>
    </row>
    <row r="15" spans="1:9">
      <c r="A15" s="5">
        <v>14</v>
      </c>
      <c r="B15" s="37" t="s">
        <v>1312</v>
      </c>
      <c r="C15" s="38" t="s">
        <v>2139</v>
      </c>
      <c r="D15" s="39" t="s">
        <v>2140</v>
      </c>
      <c r="E15" s="40"/>
      <c r="F15" s="43" t="s">
        <v>1819</v>
      </c>
      <c r="G15" s="48">
        <v>2</v>
      </c>
      <c r="H15" s="212"/>
      <c r="I15" s="50">
        <f>ROUND(Tabela112[[#This Row],[Količina]]*Tabela112[[#This Row],[cena/EM]],2)</f>
        <v>0</v>
      </c>
    </row>
    <row r="16" spans="1:9">
      <c r="A16" s="5">
        <v>15</v>
      </c>
      <c r="B16" s="37" t="s">
        <v>1312</v>
      </c>
      <c r="C16" s="38" t="s">
        <v>2141</v>
      </c>
      <c r="D16" s="39" t="s">
        <v>2142</v>
      </c>
      <c r="E16" s="40"/>
      <c r="F16" s="43" t="s">
        <v>15</v>
      </c>
      <c r="G16" s="48">
        <v>1</v>
      </c>
      <c r="H16" s="212"/>
      <c r="I16" s="50">
        <f>ROUND(Tabela112[[#This Row],[Količina]]*Tabela112[[#This Row],[cena/EM]],2)</f>
        <v>0</v>
      </c>
    </row>
    <row r="17" spans="1:9" ht="27.6">
      <c r="A17" s="5">
        <v>16</v>
      </c>
      <c r="B17" s="31" t="s">
        <v>1312</v>
      </c>
      <c r="C17" s="32" t="s">
        <v>2123</v>
      </c>
      <c r="D17" s="33" t="s">
        <v>2143</v>
      </c>
      <c r="E17" s="34"/>
      <c r="F17" s="35">
        <f>ROUND(SUM(I18),2)</f>
        <v>0</v>
      </c>
      <c r="G17" s="36"/>
      <c r="H17" s="36"/>
      <c r="I17" s="49" t="str">
        <f>IF(Tabela112[[#This Row],[Količina]]&lt;&gt;0,(ROUND(SUM(Tabela112[[#This Row],[Količina]]*Tabela112[[#This Row],[cena/EM]]),2)),"")</f>
        <v/>
      </c>
    </row>
    <row r="18" spans="1:9" ht="82.8">
      <c r="A18" s="5">
        <v>17</v>
      </c>
      <c r="B18" s="37" t="s">
        <v>1312</v>
      </c>
      <c r="C18" s="38" t="s">
        <v>2144</v>
      </c>
      <c r="D18" s="67" t="s">
        <v>2145</v>
      </c>
      <c r="E18" s="44"/>
      <c r="F18" s="43" t="s">
        <v>15</v>
      </c>
      <c r="G18" s="48">
        <v>1</v>
      </c>
      <c r="H18" s="212"/>
      <c r="I18" s="50">
        <f>ROUND(Tabela112[[#This Row],[Količina]]*Tabela112[[#This Row],[cena/EM]],2)</f>
        <v>0</v>
      </c>
    </row>
  </sheetData>
  <sheetProtection algorithmName="SHA-512" hashValue="ZYfS35ovErNvwKWaENC/rvSyRcTb2h4O0RoVXWRiMXrrdsR4163LQIgRoU4H4m3KpgJuDPTYXPXmR7fIwYqFJA==" saltValue="n7/949gWiGrl/G01StAOYw==" spinCount="100000" sheet="1" objects="1" scenarios="1"/>
  <conditionalFormatting sqref="H7:H13 H15:H16 H18">
    <cfRule type="containsBlanks" dxfId="19" priority="1">
      <formula>LEN(TRIM(H7))=0</formula>
    </cfRule>
  </conditionalFormatting>
  <dataValidations count="1">
    <dataValidation type="custom" allowBlank="1" showInputMessage="1" showErrorMessage="1" errorTitle="Preverite vnos" error="Ceno na EM je potrebno vnesti zaokroženo  na dve decimalni mesti." sqref="H1:H13 H15:H16 H18:H1048576" xr:uid="{00000000-0002-0000-0A00-000000000000}">
      <formula1>H1=ROUND(H1,2)</formula1>
    </dataValidation>
  </dataValidation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I131"/>
  <sheetViews>
    <sheetView topLeftCell="A116"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4055</v>
      </c>
      <c r="C2" s="7" t="s">
        <v>4056</v>
      </c>
      <c r="D2" s="8" t="s">
        <v>4057</v>
      </c>
      <c r="E2" s="9"/>
      <c r="F2" s="10">
        <f>ROUND(F3,2)</f>
        <v>0</v>
      </c>
      <c r="G2" s="10"/>
      <c r="H2" s="10"/>
      <c r="I2" s="57"/>
    </row>
    <row r="3" spans="1:9">
      <c r="A3" s="5">
        <v>2</v>
      </c>
      <c r="B3" s="84" t="s">
        <v>4055</v>
      </c>
      <c r="C3" s="13" t="s">
        <v>4058</v>
      </c>
      <c r="D3" s="14" t="s">
        <v>4059</v>
      </c>
      <c r="E3" s="15"/>
      <c r="F3" s="16">
        <f>ROUND(SUM(F4:F5),2)</f>
        <v>0</v>
      </c>
      <c r="G3" s="16"/>
      <c r="H3" s="16"/>
      <c r="I3" s="55"/>
    </row>
    <row r="4" spans="1:9">
      <c r="A4" s="5">
        <v>3</v>
      </c>
      <c r="B4" s="17" t="s">
        <v>4055</v>
      </c>
      <c r="C4" s="18" t="s">
        <v>4060</v>
      </c>
      <c r="D4" s="19" t="s">
        <v>1037</v>
      </c>
      <c r="E4" s="20"/>
      <c r="F4" s="21">
        <f>ROUND(F6,2)</f>
        <v>0</v>
      </c>
      <c r="G4" s="21"/>
      <c r="H4" s="21"/>
      <c r="I4" s="56"/>
    </row>
    <row r="5" spans="1:9">
      <c r="A5" s="5">
        <v>4</v>
      </c>
      <c r="B5" s="22" t="s">
        <v>4055</v>
      </c>
      <c r="C5" s="23" t="s">
        <v>4061</v>
      </c>
      <c r="D5" s="24" t="s">
        <v>4062</v>
      </c>
      <c r="E5" s="28"/>
      <c r="F5" s="21">
        <f>ROUND(F89,2)</f>
        <v>0</v>
      </c>
      <c r="G5" s="21"/>
      <c r="H5" s="30"/>
      <c r="I5" s="27"/>
    </row>
    <row r="6" spans="1:9">
      <c r="A6" s="5">
        <v>5</v>
      </c>
      <c r="B6" s="164" t="s">
        <v>4055</v>
      </c>
      <c r="C6" s="165" t="s">
        <v>4060</v>
      </c>
      <c r="D6" s="166" t="s">
        <v>1037</v>
      </c>
      <c r="E6" s="167"/>
      <c r="F6" s="168">
        <f>ROUND(SUM(I7:I88),2)</f>
        <v>0</v>
      </c>
      <c r="G6" s="168"/>
      <c r="H6" s="169"/>
      <c r="I6" s="170"/>
    </row>
    <row r="7" spans="1:9">
      <c r="A7" s="5">
        <v>6</v>
      </c>
      <c r="B7" s="322" t="s">
        <v>4055</v>
      </c>
      <c r="C7" s="323" t="s">
        <v>4351</v>
      </c>
      <c r="D7" s="324" t="s">
        <v>4064</v>
      </c>
      <c r="E7" s="107"/>
      <c r="F7" s="41" t="s">
        <v>1702</v>
      </c>
      <c r="G7" s="48">
        <v>30</v>
      </c>
      <c r="H7" s="212"/>
      <c r="I7" s="50">
        <f>ROUND(Tabela115[[#This Row],[Količina]]*Tabela115[[#This Row],[cena/EM]],2)</f>
        <v>0</v>
      </c>
    </row>
    <row r="8" spans="1:9">
      <c r="A8" s="5">
        <v>7</v>
      </c>
      <c r="B8" s="322" t="s">
        <v>4055</v>
      </c>
      <c r="C8" s="323" t="s">
        <v>4063</v>
      </c>
      <c r="D8" s="324" t="s">
        <v>4330</v>
      </c>
      <c r="E8" s="40"/>
      <c r="F8" s="41" t="s">
        <v>25</v>
      </c>
      <c r="G8" s="50">
        <v>1</v>
      </c>
      <c r="H8" s="212"/>
      <c r="I8" s="50">
        <f>ROUND(Tabela115[[#This Row],[Količina]]*Tabela115[[#This Row],[cena/EM]],2)</f>
        <v>0</v>
      </c>
    </row>
    <row r="9" spans="1:9">
      <c r="A9" s="5">
        <v>8</v>
      </c>
      <c r="B9" s="322" t="s">
        <v>4055</v>
      </c>
      <c r="C9" s="323" t="s">
        <v>4065</v>
      </c>
      <c r="D9" s="324" t="s">
        <v>4358</v>
      </c>
      <c r="E9" s="40"/>
      <c r="F9" s="41" t="s">
        <v>25</v>
      </c>
      <c r="G9" s="50">
        <v>1</v>
      </c>
      <c r="H9" s="212"/>
      <c r="I9" s="50">
        <f>ROUND(Tabela115[[#This Row],[Količina]]*Tabela115[[#This Row],[cena/EM]],2)</f>
        <v>0</v>
      </c>
    </row>
    <row r="10" spans="1:9" ht="51.6" customHeight="1">
      <c r="A10" s="5">
        <v>9</v>
      </c>
      <c r="B10" s="322" t="s">
        <v>4055</v>
      </c>
      <c r="C10" s="323" t="s">
        <v>4066</v>
      </c>
      <c r="D10" s="324" t="s">
        <v>4359</v>
      </c>
      <c r="E10" s="40"/>
      <c r="F10" s="41" t="s">
        <v>25</v>
      </c>
      <c r="G10" s="50">
        <v>1</v>
      </c>
      <c r="H10" s="212"/>
      <c r="I10" s="50">
        <f>ROUND(Tabela115[[#This Row],[Količina]]*Tabela115[[#This Row],[cena/EM]],2)</f>
        <v>0</v>
      </c>
    </row>
    <row r="11" spans="1:9">
      <c r="A11" s="5">
        <v>10</v>
      </c>
      <c r="B11" s="37" t="s">
        <v>4055</v>
      </c>
      <c r="C11" s="323" t="s">
        <v>4067</v>
      </c>
      <c r="D11" s="148" t="s">
        <v>4070</v>
      </c>
      <c r="E11" s="40"/>
      <c r="F11" s="41" t="s">
        <v>1702</v>
      </c>
      <c r="G11" s="50">
        <v>120</v>
      </c>
      <c r="H11" s="212"/>
      <c r="I11" s="50">
        <f>ROUND(Tabela115[[#This Row],[Količina]]*Tabela115[[#This Row],[cena/EM]],2)</f>
        <v>0</v>
      </c>
    </row>
    <row r="12" spans="1:9" ht="27.6">
      <c r="A12" s="5">
        <v>11</v>
      </c>
      <c r="B12" s="37" t="s">
        <v>4055</v>
      </c>
      <c r="C12" s="323" t="s">
        <v>4068</v>
      </c>
      <c r="D12" s="148" t="s">
        <v>4072</v>
      </c>
      <c r="E12" s="40"/>
      <c r="F12" s="41" t="s">
        <v>1764</v>
      </c>
      <c r="G12" s="50">
        <v>70</v>
      </c>
      <c r="H12" s="212"/>
      <c r="I12" s="50">
        <f>ROUND(Tabela115[[#This Row],[Količina]]*Tabela115[[#This Row],[cena/EM]],2)</f>
        <v>0</v>
      </c>
    </row>
    <row r="13" spans="1:9" ht="27.6">
      <c r="A13" s="5">
        <v>12</v>
      </c>
      <c r="B13" s="37" t="s">
        <v>4055</v>
      </c>
      <c r="C13" s="323" t="s">
        <v>4069</v>
      </c>
      <c r="D13" s="148" t="s">
        <v>4074</v>
      </c>
      <c r="E13" s="40"/>
      <c r="F13" s="41" t="s">
        <v>2174</v>
      </c>
      <c r="G13" s="50">
        <v>61</v>
      </c>
      <c r="H13" s="212"/>
      <c r="I13" s="50">
        <f>ROUND(Tabela115[[#This Row],[Količina]]*Tabela115[[#This Row],[cena/EM]],2)</f>
        <v>0</v>
      </c>
    </row>
    <row r="14" spans="1:9" ht="27.6">
      <c r="A14" s="5">
        <v>13</v>
      </c>
      <c r="B14" s="37" t="s">
        <v>4055</v>
      </c>
      <c r="C14" s="323" t="s">
        <v>4071</v>
      </c>
      <c r="D14" s="148" t="s">
        <v>4076</v>
      </c>
      <c r="E14" s="40"/>
      <c r="F14" s="41" t="s">
        <v>2174</v>
      </c>
      <c r="G14" s="50">
        <v>3.6</v>
      </c>
      <c r="H14" s="212"/>
      <c r="I14" s="50">
        <f>ROUND(Tabela115[[#This Row],[Količina]]*Tabela115[[#This Row],[cena/EM]],2)</f>
        <v>0</v>
      </c>
    </row>
    <row r="15" spans="1:9" ht="15.6">
      <c r="A15" s="5">
        <v>14</v>
      </c>
      <c r="B15" s="37" t="s">
        <v>4055</v>
      </c>
      <c r="C15" s="323" t="s">
        <v>4073</v>
      </c>
      <c r="D15" s="148" t="s">
        <v>4078</v>
      </c>
      <c r="E15" s="40"/>
      <c r="F15" s="41" t="s">
        <v>2174</v>
      </c>
      <c r="G15" s="50">
        <v>1</v>
      </c>
      <c r="H15" s="212"/>
      <c r="I15" s="50">
        <f>ROUND(Tabela115[[#This Row],[Količina]]*Tabela115[[#This Row],[cena/EM]],2)</f>
        <v>0</v>
      </c>
    </row>
    <row r="16" spans="1:9" ht="15.6">
      <c r="A16" s="5">
        <v>15</v>
      </c>
      <c r="B16" s="37" t="s">
        <v>4055</v>
      </c>
      <c r="C16" s="323" t="s">
        <v>4075</v>
      </c>
      <c r="D16" s="148" t="s">
        <v>4080</v>
      </c>
      <c r="E16" s="75"/>
      <c r="F16" s="41" t="s">
        <v>2174</v>
      </c>
      <c r="G16" s="50">
        <v>1.3</v>
      </c>
      <c r="H16" s="212"/>
      <c r="I16" s="50">
        <f>ROUND(Tabela115[[#This Row],[Količina]]*Tabela115[[#This Row],[cena/EM]],2)</f>
        <v>0</v>
      </c>
    </row>
    <row r="17" spans="1:9" ht="15.6">
      <c r="A17" s="5">
        <v>16</v>
      </c>
      <c r="B17" s="37" t="s">
        <v>4055</v>
      </c>
      <c r="C17" s="323" t="s">
        <v>4077</v>
      </c>
      <c r="D17" s="148" t="s">
        <v>4082</v>
      </c>
      <c r="E17" s="75"/>
      <c r="F17" s="41" t="s">
        <v>2174</v>
      </c>
      <c r="G17" s="50">
        <v>4.7</v>
      </c>
      <c r="H17" s="212"/>
      <c r="I17" s="50">
        <f>ROUND(Tabela115[[#This Row],[Količina]]*Tabela115[[#This Row],[cena/EM]],2)</f>
        <v>0</v>
      </c>
    </row>
    <row r="18" spans="1:9" ht="15.6">
      <c r="A18" s="5">
        <v>17</v>
      </c>
      <c r="B18" s="37" t="s">
        <v>4055</v>
      </c>
      <c r="C18" s="323" t="s">
        <v>4079</v>
      </c>
      <c r="D18" s="148" t="s">
        <v>4084</v>
      </c>
      <c r="E18" s="75"/>
      <c r="F18" s="41" t="s">
        <v>2174</v>
      </c>
      <c r="G18" s="50">
        <v>1.23</v>
      </c>
      <c r="H18" s="212"/>
      <c r="I18" s="50">
        <f>ROUND(Tabela115[[#This Row],[Količina]]*Tabela115[[#This Row],[cena/EM]],2)</f>
        <v>0</v>
      </c>
    </row>
    <row r="19" spans="1:9" ht="27.6">
      <c r="A19" s="5">
        <v>18</v>
      </c>
      <c r="B19" s="37" t="s">
        <v>4055</v>
      </c>
      <c r="C19" s="323" t="s">
        <v>4081</v>
      </c>
      <c r="D19" s="148" t="s">
        <v>4086</v>
      </c>
      <c r="E19" s="75"/>
      <c r="F19" s="41" t="s">
        <v>2174</v>
      </c>
      <c r="G19" s="50">
        <v>0.15</v>
      </c>
      <c r="H19" s="212"/>
      <c r="I19" s="50">
        <f>ROUND(Tabela115[[#This Row],[Količina]]*Tabela115[[#This Row],[cena/EM]],2)</f>
        <v>0</v>
      </c>
    </row>
    <row r="20" spans="1:9" ht="27.6">
      <c r="A20" s="5">
        <v>19</v>
      </c>
      <c r="B20" s="37" t="s">
        <v>4055</v>
      </c>
      <c r="C20" s="323" t="s">
        <v>4083</v>
      </c>
      <c r="D20" s="148" t="s">
        <v>4088</v>
      </c>
      <c r="E20" s="40"/>
      <c r="F20" s="41" t="s">
        <v>165</v>
      </c>
      <c r="G20" s="50">
        <v>299</v>
      </c>
      <c r="H20" s="212"/>
      <c r="I20" s="50">
        <f>ROUND(Tabela115[[#This Row],[Količina]]*Tabela115[[#This Row],[cena/EM]],2)</f>
        <v>0</v>
      </c>
    </row>
    <row r="21" spans="1:9" ht="41.4">
      <c r="A21" s="5">
        <v>20</v>
      </c>
      <c r="B21" s="37" t="s">
        <v>4055</v>
      </c>
      <c r="C21" s="323" t="s">
        <v>4085</v>
      </c>
      <c r="D21" s="148" t="s">
        <v>4090</v>
      </c>
      <c r="E21" s="40"/>
      <c r="F21" s="41" t="s">
        <v>165</v>
      </c>
      <c r="G21" s="50">
        <v>83</v>
      </c>
      <c r="H21" s="212"/>
      <c r="I21" s="50">
        <f>ROUND(Tabela115[[#This Row],[Količina]]*Tabela115[[#This Row],[cena/EM]],2)</f>
        <v>0</v>
      </c>
    </row>
    <row r="22" spans="1:9" ht="41.4">
      <c r="A22" s="5">
        <v>21</v>
      </c>
      <c r="B22" s="37" t="s">
        <v>4055</v>
      </c>
      <c r="C22" s="323" t="s">
        <v>4087</v>
      </c>
      <c r="D22" s="148" t="s">
        <v>4092</v>
      </c>
      <c r="E22" s="109"/>
      <c r="F22" s="41" t="s">
        <v>25</v>
      </c>
      <c r="G22" s="50">
        <v>422</v>
      </c>
      <c r="H22" s="212"/>
      <c r="I22" s="50">
        <f>ROUND(Tabela115[[#This Row],[Količina]]*Tabela115[[#This Row],[cena/EM]],2)</f>
        <v>0</v>
      </c>
    </row>
    <row r="23" spans="1:9">
      <c r="A23" s="5">
        <v>22</v>
      </c>
      <c r="B23" s="37" t="s">
        <v>4055</v>
      </c>
      <c r="C23" s="323" t="s">
        <v>4089</v>
      </c>
      <c r="D23" s="148" t="s">
        <v>4094</v>
      </c>
      <c r="E23" s="109"/>
      <c r="F23" s="41" t="s">
        <v>1702</v>
      </c>
      <c r="G23" s="50">
        <v>15</v>
      </c>
      <c r="H23" s="212"/>
      <c r="I23" s="50">
        <f>ROUND(Tabela115[[#This Row],[Količina]]*Tabela115[[#This Row],[cena/EM]],2)</f>
        <v>0</v>
      </c>
    </row>
    <row r="24" spans="1:9" ht="27.6">
      <c r="A24" s="5">
        <v>23</v>
      </c>
      <c r="B24" s="37" t="s">
        <v>4055</v>
      </c>
      <c r="C24" s="323" t="s">
        <v>4091</v>
      </c>
      <c r="D24" s="148" t="s">
        <v>4096</v>
      </c>
      <c r="E24" s="109"/>
      <c r="F24" s="41" t="s">
        <v>1764</v>
      </c>
      <c r="G24" s="50">
        <v>50</v>
      </c>
      <c r="H24" s="212"/>
      <c r="I24" s="50">
        <f>ROUND(Tabela115[[#This Row],[Količina]]*Tabela115[[#This Row],[cena/EM]],2)</f>
        <v>0</v>
      </c>
    </row>
    <row r="25" spans="1:9" ht="27.6">
      <c r="A25" s="5">
        <v>24</v>
      </c>
      <c r="B25" s="37" t="s">
        <v>4055</v>
      </c>
      <c r="C25" s="323" t="s">
        <v>4093</v>
      </c>
      <c r="D25" s="148" t="s">
        <v>4098</v>
      </c>
      <c r="E25" s="75"/>
      <c r="F25" s="41" t="s">
        <v>25</v>
      </c>
      <c r="G25" s="50">
        <v>2</v>
      </c>
      <c r="H25" s="212"/>
      <c r="I25" s="50">
        <f>ROUND(Tabela115[[#This Row],[Količina]]*Tabela115[[#This Row],[cena/EM]],2)</f>
        <v>0</v>
      </c>
    </row>
    <row r="26" spans="1:9" ht="27.6">
      <c r="A26" s="5">
        <v>25</v>
      </c>
      <c r="B26" s="37" t="s">
        <v>4055</v>
      </c>
      <c r="C26" s="323" t="s">
        <v>4095</v>
      </c>
      <c r="D26" s="148" t="s">
        <v>4100</v>
      </c>
      <c r="E26" s="75"/>
      <c r="F26" s="41" t="s">
        <v>25</v>
      </c>
      <c r="G26" s="50">
        <v>2</v>
      </c>
      <c r="H26" s="212"/>
      <c r="I26" s="50">
        <f>ROUND(Tabela115[[#This Row],[Količina]]*Tabela115[[#This Row],[cena/EM]],2)</f>
        <v>0</v>
      </c>
    </row>
    <row r="27" spans="1:9" ht="27.6">
      <c r="A27" s="5">
        <v>26</v>
      </c>
      <c r="B27" s="37" t="s">
        <v>4055</v>
      </c>
      <c r="C27" s="323" t="s">
        <v>4097</v>
      </c>
      <c r="D27" s="148" t="s">
        <v>4102</v>
      </c>
      <c r="E27" s="75"/>
      <c r="F27" s="41" t="s">
        <v>25</v>
      </c>
      <c r="G27" s="50">
        <v>5</v>
      </c>
      <c r="H27" s="212"/>
      <c r="I27" s="50">
        <f>ROUND(Tabela115[[#This Row],[Količina]]*Tabela115[[#This Row],[cena/EM]],2)</f>
        <v>0</v>
      </c>
    </row>
    <row r="28" spans="1:9" ht="41.4">
      <c r="A28" s="5">
        <v>27</v>
      </c>
      <c r="B28" s="37" t="s">
        <v>4055</v>
      </c>
      <c r="C28" s="323" t="s">
        <v>4099</v>
      </c>
      <c r="D28" s="148" t="s">
        <v>4104</v>
      </c>
      <c r="E28" s="75"/>
      <c r="F28" s="41" t="s">
        <v>1764</v>
      </c>
      <c r="G28" s="50">
        <v>3.9</v>
      </c>
      <c r="H28" s="212"/>
      <c r="I28" s="50">
        <f>ROUND(Tabela115[[#This Row],[Količina]]*Tabela115[[#This Row],[cena/EM]],2)</f>
        <v>0</v>
      </c>
    </row>
    <row r="29" spans="1:9" ht="27.6">
      <c r="A29" s="5">
        <v>28</v>
      </c>
      <c r="B29" s="37" t="s">
        <v>4055</v>
      </c>
      <c r="C29" s="323" t="s">
        <v>4101</v>
      </c>
      <c r="D29" s="148" t="s">
        <v>4106</v>
      </c>
      <c r="E29" s="75"/>
      <c r="F29" s="41" t="s">
        <v>1702</v>
      </c>
      <c r="G29" s="50">
        <v>15</v>
      </c>
      <c r="H29" s="212"/>
      <c r="I29" s="50">
        <f>ROUND(Tabela115[[#This Row],[Količina]]*Tabela115[[#This Row],[cena/EM]],2)</f>
        <v>0</v>
      </c>
    </row>
    <row r="30" spans="1:9" ht="27.6">
      <c r="A30" s="5">
        <v>29</v>
      </c>
      <c r="B30" s="37" t="s">
        <v>4055</v>
      </c>
      <c r="C30" s="323" t="s">
        <v>4103</v>
      </c>
      <c r="D30" s="148" t="s">
        <v>4108</v>
      </c>
      <c r="E30" s="75"/>
      <c r="F30" s="41" t="s">
        <v>1764</v>
      </c>
      <c r="G30" s="50">
        <v>2</v>
      </c>
      <c r="H30" s="212"/>
      <c r="I30" s="50">
        <f>ROUND(Tabela115[[#This Row],[Količina]]*Tabela115[[#This Row],[cena/EM]],2)</f>
        <v>0</v>
      </c>
    </row>
    <row r="31" spans="1:9" ht="41.4">
      <c r="A31" s="5">
        <v>30</v>
      </c>
      <c r="B31" s="37" t="s">
        <v>4055</v>
      </c>
      <c r="C31" s="323" t="s">
        <v>4105</v>
      </c>
      <c r="D31" s="148" t="s">
        <v>4110</v>
      </c>
      <c r="E31" s="75"/>
      <c r="F31" s="41" t="s">
        <v>25</v>
      </c>
      <c r="G31" s="50">
        <v>2</v>
      </c>
      <c r="H31" s="212"/>
      <c r="I31" s="50">
        <f>ROUND(Tabela115[[#This Row],[Količina]]*Tabela115[[#This Row],[cena/EM]],2)</f>
        <v>0</v>
      </c>
    </row>
    <row r="32" spans="1:9" ht="27.6">
      <c r="A32" s="5">
        <v>31</v>
      </c>
      <c r="B32" s="37" t="s">
        <v>4055</v>
      </c>
      <c r="C32" s="323" t="s">
        <v>4107</v>
      </c>
      <c r="D32" s="148" t="s">
        <v>4112</v>
      </c>
      <c r="E32" s="75"/>
      <c r="F32" s="41" t="s">
        <v>25</v>
      </c>
      <c r="G32" s="50">
        <v>5</v>
      </c>
      <c r="H32" s="212"/>
      <c r="I32" s="50">
        <f>ROUND(Tabela115[[#This Row],[Količina]]*Tabela115[[#This Row],[cena/EM]],2)</f>
        <v>0</v>
      </c>
    </row>
    <row r="33" spans="1:9" ht="27.6">
      <c r="A33" s="5">
        <v>32</v>
      </c>
      <c r="B33" s="37" t="s">
        <v>4055</v>
      </c>
      <c r="C33" s="323" t="s">
        <v>4109</v>
      </c>
      <c r="D33" s="148" t="s">
        <v>4114</v>
      </c>
      <c r="E33" s="75"/>
      <c r="F33" s="41" t="s">
        <v>25</v>
      </c>
      <c r="G33" s="50">
        <v>3</v>
      </c>
      <c r="H33" s="212"/>
      <c r="I33" s="50">
        <f>ROUND(Tabela115[[#This Row],[Količina]]*Tabela115[[#This Row],[cena/EM]],2)</f>
        <v>0</v>
      </c>
    </row>
    <row r="34" spans="1:9" ht="27.6">
      <c r="A34" s="5">
        <v>33</v>
      </c>
      <c r="B34" s="37" t="s">
        <v>4055</v>
      </c>
      <c r="C34" s="323" t="s">
        <v>4111</v>
      </c>
      <c r="D34" s="148" t="s">
        <v>4116</v>
      </c>
      <c r="E34" s="75"/>
      <c r="F34" s="41" t="s">
        <v>2174</v>
      </c>
      <c r="G34" s="181">
        <v>23.4</v>
      </c>
      <c r="H34" s="212"/>
      <c r="I34" s="50">
        <f>ROUND(Tabela115[[#This Row],[Količina]]*Tabela115[[#This Row],[cena/EM]],2)</f>
        <v>0</v>
      </c>
    </row>
    <row r="35" spans="1:9" ht="27.6">
      <c r="A35" s="5">
        <v>34</v>
      </c>
      <c r="B35" s="37" t="s">
        <v>4055</v>
      </c>
      <c r="C35" s="323" t="s">
        <v>4113</v>
      </c>
      <c r="D35" s="148" t="s">
        <v>4118</v>
      </c>
      <c r="E35" s="75"/>
      <c r="F35" s="41" t="s">
        <v>2174</v>
      </c>
      <c r="G35" s="181">
        <v>15</v>
      </c>
      <c r="H35" s="212"/>
      <c r="I35" s="50">
        <f>ROUND(Tabela115[[#This Row],[Količina]]*Tabela115[[#This Row],[cena/EM]],2)</f>
        <v>0</v>
      </c>
    </row>
    <row r="36" spans="1:9" ht="15.6">
      <c r="A36" s="5">
        <v>35</v>
      </c>
      <c r="B36" s="37" t="s">
        <v>4055</v>
      </c>
      <c r="C36" s="323" t="s">
        <v>4115</v>
      </c>
      <c r="D36" s="148" t="s">
        <v>4120</v>
      </c>
      <c r="E36" s="75"/>
      <c r="F36" s="41" t="s">
        <v>2174</v>
      </c>
      <c r="G36" s="181">
        <v>0.45</v>
      </c>
      <c r="H36" s="212"/>
      <c r="I36" s="50">
        <f>ROUND(Tabela115[[#This Row],[Količina]]*Tabela115[[#This Row],[cena/EM]],2)</f>
        <v>0</v>
      </c>
    </row>
    <row r="37" spans="1:9" ht="27.6">
      <c r="A37" s="5">
        <v>36</v>
      </c>
      <c r="B37" s="37" t="s">
        <v>4055</v>
      </c>
      <c r="C37" s="323" t="s">
        <v>4117</v>
      </c>
      <c r="D37" s="148" t="s">
        <v>4122</v>
      </c>
      <c r="E37" s="40"/>
      <c r="F37" s="41" t="s">
        <v>2174</v>
      </c>
      <c r="G37" s="181">
        <v>4.5</v>
      </c>
      <c r="H37" s="212"/>
      <c r="I37" s="50">
        <f>ROUND(Tabela115[[#This Row],[Količina]]*Tabela115[[#This Row],[cena/EM]],2)</f>
        <v>0</v>
      </c>
    </row>
    <row r="38" spans="1:9" ht="27.6">
      <c r="A38" s="5">
        <v>37</v>
      </c>
      <c r="B38" s="37" t="s">
        <v>4055</v>
      </c>
      <c r="C38" s="323" t="s">
        <v>4119</v>
      </c>
      <c r="D38" s="148" t="s">
        <v>4124</v>
      </c>
      <c r="E38" s="75"/>
      <c r="F38" s="182" t="s">
        <v>165</v>
      </c>
      <c r="G38" s="181">
        <v>126.22</v>
      </c>
      <c r="H38" s="212"/>
      <c r="I38" s="50">
        <f>ROUND(Tabela115[[#This Row],[Količina]]*Tabela115[[#This Row],[cena/EM]],2)</f>
        <v>0</v>
      </c>
    </row>
    <row r="39" spans="1:9" ht="41.4">
      <c r="A39" s="5">
        <v>38</v>
      </c>
      <c r="B39" s="37" t="s">
        <v>4055</v>
      </c>
      <c r="C39" s="323" t="s">
        <v>4121</v>
      </c>
      <c r="D39" s="148" t="s">
        <v>4126</v>
      </c>
      <c r="E39" s="75"/>
      <c r="F39" s="182" t="s">
        <v>165</v>
      </c>
      <c r="G39" s="181">
        <v>41.36</v>
      </c>
      <c r="H39" s="212"/>
      <c r="I39" s="50">
        <f>ROUND(Tabela115[[#This Row],[Količina]]*Tabela115[[#This Row],[cena/EM]],2)</f>
        <v>0</v>
      </c>
    </row>
    <row r="40" spans="1:9" ht="41.4">
      <c r="A40" s="5">
        <v>39</v>
      </c>
      <c r="B40" s="37" t="s">
        <v>4055</v>
      </c>
      <c r="C40" s="323" t="s">
        <v>4123</v>
      </c>
      <c r="D40" s="148" t="s">
        <v>4128</v>
      </c>
      <c r="E40" s="75"/>
      <c r="F40" s="182" t="s">
        <v>165</v>
      </c>
      <c r="G40" s="181">
        <v>216.54</v>
      </c>
      <c r="H40" s="212"/>
      <c r="I40" s="50">
        <f>ROUND(Tabela115[[#This Row],[Količina]]*Tabela115[[#This Row],[cena/EM]],2)</f>
        <v>0</v>
      </c>
    </row>
    <row r="41" spans="1:9">
      <c r="A41" s="5">
        <v>40</v>
      </c>
      <c r="B41" s="37" t="s">
        <v>4055</v>
      </c>
      <c r="C41" s="323" t="s">
        <v>4125</v>
      </c>
      <c r="D41" s="148" t="s">
        <v>4130</v>
      </c>
      <c r="E41" s="75"/>
      <c r="F41" s="114" t="s">
        <v>1702</v>
      </c>
      <c r="G41" s="76">
        <v>10</v>
      </c>
      <c r="H41" s="212"/>
      <c r="I41" s="50">
        <f>ROUND(Tabela115[[#This Row],[Količina]]*Tabela115[[#This Row],[cena/EM]],2)</f>
        <v>0</v>
      </c>
    </row>
    <row r="42" spans="1:9" ht="27.6">
      <c r="A42" s="5">
        <v>41</v>
      </c>
      <c r="B42" s="37" t="s">
        <v>4055</v>
      </c>
      <c r="C42" s="323" t="s">
        <v>4127</v>
      </c>
      <c r="D42" s="148" t="s">
        <v>4132</v>
      </c>
      <c r="E42" s="75"/>
      <c r="F42" s="114" t="s">
        <v>4133</v>
      </c>
      <c r="G42" s="76">
        <v>35</v>
      </c>
      <c r="H42" s="212"/>
      <c r="I42" s="50">
        <f>ROUND(Tabela115[[#This Row],[Količina]]*Tabela115[[#This Row],[cena/EM]],2)</f>
        <v>0</v>
      </c>
    </row>
    <row r="43" spans="1:9" ht="27.6">
      <c r="A43" s="5">
        <v>42</v>
      </c>
      <c r="B43" s="37" t="s">
        <v>4055</v>
      </c>
      <c r="C43" s="323" t="s">
        <v>4129</v>
      </c>
      <c r="D43" s="148" t="s">
        <v>4098</v>
      </c>
      <c r="E43" s="75"/>
      <c r="F43" s="114" t="s">
        <v>25</v>
      </c>
      <c r="G43" s="76">
        <v>1</v>
      </c>
      <c r="H43" s="212"/>
      <c r="I43" s="50">
        <f>ROUND(Tabela115[[#This Row],[Količina]]*Tabela115[[#This Row],[cena/EM]],2)</f>
        <v>0</v>
      </c>
    </row>
    <row r="44" spans="1:9" ht="27.6">
      <c r="A44" s="5">
        <v>43</v>
      </c>
      <c r="B44" s="37" t="s">
        <v>4055</v>
      </c>
      <c r="C44" s="323" t="s">
        <v>4131</v>
      </c>
      <c r="D44" s="148" t="s">
        <v>4100</v>
      </c>
      <c r="E44" s="75"/>
      <c r="F44" s="114" t="s">
        <v>25</v>
      </c>
      <c r="G44" s="76">
        <v>1</v>
      </c>
      <c r="H44" s="212"/>
      <c r="I44" s="50">
        <f>ROUND(Tabela115[[#This Row],[Količina]]*Tabela115[[#This Row],[cena/EM]],2)</f>
        <v>0</v>
      </c>
    </row>
    <row r="45" spans="1:9" ht="27.6">
      <c r="A45" s="5">
        <v>44</v>
      </c>
      <c r="B45" s="37" t="s">
        <v>4055</v>
      </c>
      <c r="C45" s="323" t="s">
        <v>4134</v>
      </c>
      <c r="D45" s="148" t="s">
        <v>4102</v>
      </c>
      <c r="E45" s="75"/>
      <c r="F45" s="114" t="s">
        <v>25</v>
      </c>
      <c r="G45" s="76">
        <v>3</v>
      </c>
      <c r="H45" s="212"/>
      <c r="I45" s="50">
        <f>ROUND(Tabela115[[#This Row],[Količina]]*Tabela115[[#This Row],[cena/EM]],2)</f>
        <v>0</v>
      </c>
    </row>
    <row r="46" spans="1:9" ht="55.2">
      <c r="A46" s="5">
        <v>45</v>
      </c>
      <c r="B46" s="37" t="s">
        <v>4055</v>
      </c>
      <c r="C46" s="323" t="s">
        <v>4135</v>
      </c>
      <c r="D46" s="148" t="s">
        <v>4138</v>
      </c>
      <c r="E46" s="75"/>
      <c r="F46" s="114" t="s">
        <v>4133</v>
      </c>
      <c r="G46" s="76">
        <v>2.6</v>
      </c>
      <c r="H46" s="212"/>
      <c r="I46" s="50">
        <f>ROUND(Tabela115[[#This Row],[Količina]]*Tabela115[[#This Row],[cena/EM]],2)</f>
        <v>0</v>
      </c>
    </row>
    <row r="47" spans="1:9" ht="27.6">
      <c r="A47" s="5">
        <v>46</v>
      </c>
      <c r="B47" s="37" t="s">
        <v>4055</v>
      </c>
      <c r="C47" s="323" t="s">
        <v>4136</v>
      </c>
      <c r="D47" s="148" t="s">
        <v>4106</v>
      </c>
      <c r="E47" s="75"/>
      <c r="F47" s="114" t="s">
        <v>1702</v>
      </c>
      <c r="G47" s="76">
        <v>10</v>
      </c>
      <c r="H47" s="212"/>
      <c r="I47" s="50">
        <f>ROUND(Tabela115[[#This Row],[Količina]]*Tabela115[[#This Row],[cena/EM]],2)</f>
        <v>0</v>
      </c>
    </row>
    <row r="48" spans="1:9" ht="27.6">
      <c r="A48" s="5">
        <v>47</v>
      </c>
      <c r="B48" s="37" t="s">
        <v>4055</v>
      </c>
      <c r="C48" s="323" t="s">
        <v>4137</v>
      </c>
      <c r="D48" s="148" t="s">
        <v>4108</v>
      </c>
      <c r="E48" s="75"/>
      <c r="F48" s="114" t="s">
        <v>4133</v>
      </c>
      <c r="G48" s="76">
        <v>2</v>
      </c>
      <c r="H48" s="212"/>
      <c r="I48" s="50">
        <f>ROUND(Tabela115[[#This Row],[Količina]]*Tabela115[[#This Row],[cena/EM]],2)</f>
        <v>0</v>
      </c>
    </row>
    <row r="49" spans="1:9" ht="41.4">
      <c r="A49" s="5">
        <v>48</v>
      </c>
      <c r="B49" s="37" t="s">
        <v>4055</v>
      </c>
      <c r="C49" s="323" t="s">
        <v>4139</v>
      </c>
      <c r="D49" s="148" t="s">
        <v>4110</v>
      </c>
      <c r="E49" s="75"/>
      <c r="F49" s="114" t="s">
        <v>25</v>
      </c>
      <c r="G49" s="76">
        <v>1</v>
      </c>
      <c r="H49" s="212"/>
      <c r="I49" s="50">
        <f>ROUND(Tabela115[[#This Row],[Količina]]*Tabela115[[#This Row],[cena/EM]],2)</f>
        <v>0</v>
      </c>
    </row>
    <row r="50" spans="1:9" ht="27.6">
      <c r="A50" s="5">
        <v>49</v>
      </c>
      <c r="B50" s="37" t="s">
        <v>4055</v>
      </c>
      <c r="C50" s="323" t="s">
        <v>4140</v>
      </c>
      <c r="D50" s="148" t="s">
        <v>4112</v>
      </c>
      <c r="E50" s="75"/>
      <c r="F50" s="182" t="s">
        <v>25</v>
      </c>
      <c r="G50" s="181">
        <v>3</v>
      </c>
      <c r="H50" s="212"/>
      <c r="I50" s="50">
        <f>ROUND(Tabela115[[#This Row],[Količina]]*Tabela115[[#This Row],[cena/EM]],2)</f>
        <v>0</v>
      </c>
    </row>
    <row r="51" spans="1:9" ht="27.6">
      <c r="A51" s="5">
        <v>50</v>
      </c>
      <c r="B51" s="37" t="s">
        <v>4055</v>
      </c>
      <c r="C51" s="323" t="s">
        <v>4141</v>
      </c>
      <c r="D51" s="148" t="s">
        <v>4114</v>
      </c>
      <c r="E51" s="75"/>
      <c r="F51" s="182" t="s">
        <v>25</v>
      </c>
      <c r="G51" s="181">
        <v>5</v>
      </c>
      <c r="H51" s="212"/>
      <c r="I51" s="50">
        <f>ROUND(Tabela115[[#This Row],[Količina]]*Tabela115[[#This Row],[cena/EM]],2)</f>
        <v>0</v>
      </c>
    </row>
    <row r="52" spans="1:9" ht="27.6">
      <c r="A52" s="5">
        <v>51</v>
      </c>
      <c r="B52" s="37" t="s">
        <v>4055</v>
      </c>
      <c r="C52" s="323" t="s">
        <v>4142</v>
      </c>
      <c r="D52" s="148" t="s">
        <v>4145</v>
      </c>
      <c r="E52" s="75"/>
      <c r="F52" s="182" t="s">
        <v>25</v>
      </c>
      <c r="G52" s="181">
        <v>6</v>
      </c>
      <c r="H52" s="212"/>
      <c r="I52" s="50">
        <f>ROUND(Tabela115[[#This Row],[Količina]]*Tabela115[[#This Row],[cena/EM]],2)</f>
        <v>0</v>
      </c>
    </row>
    <row r="53" spans="1:9" ht="55.2">
      <c r="A53" s="5">
        <v>52</v>
      </c>
      <c r="B53" s="37" t="s">
        <v>4055</v>
      </c>
      <c r="C53" s="323" t="s">
        <v>4143</v>
      </c>
      <c r="D53" s="148" t="s">
        <v>4147</v>
      </c>
      <c r="E53" s="75"/>
      <c r="F53" s="114" t="s">
        <v>4148</v>
      </c>
      <c r="G53" s="183">
        <v>42.12</v>
      </c>
      <c r="H53" s="212"/>
      <c r="I53" s="50">
        <f>ROUND(Tabela115[[#This Row],[Količina]]*Tabela115[[#This Row],[cena/EM]],2)</f>
        <v>0</v>
      </c>
    </row>
    <row r="54" spans="1:9" ht="27.6">
      <c r="A54" s="5">
        <v>53</v>
      </c>
      <c r="B54" s="37" t="s">
        <v>4055</v>
      </c>
      <c r="C54" s="323" t="s">
        <v>4144</v>
      </c>
      <c r="D54" s="148" t="s">
        <v>4150</v>
      </c>
      <c r="E54" s="75"/>
      <c r="F54" s="114" t="s">
        <v>4148</v>
      </c>
      <c r="G54" s="183">
        <v>22.68</v>
      </c>
      <c r="H54" s="212"/>
      <c r="I54" s="50">
        <f>ROUND(Tabela115[[#This Row],[Količina]]*Tabela115[[#This Row],[cena/EM]],2)</f>
        <v>0</v>
      </c>
    </row>
    <row r="55" spans="1:9" ht="55.2">
      <c r="A55" s="5">
        <v>54</v>
      </c>
      <c r="B55" s="37" t="s">
        <v>4055</v>
      </c>
      <c r="C55" s="323" t="s">
        <v>4146</v>
      </c>
      <c r="D55" s="148" t="s">
        <v>4152</v>
      </c>
      <c r="E55" s="75"/>
      <c r="F55" s="114" t="s">
        <v>1702</v>
      </c>
      <c r="G55" s="183">
        <v>90</v>
      </c>
      <c r="H55" s="212"/>
      <c r="I55" s="50">
        <f>ROUND(Tabela115[[#This Row],[Količina]]*Tabela115[[#This Row],[cena/EM]],2)</f>
        <v>0</v>
      </c>
    </row>
    <row r="56" spans="1:9" ht="27.6">
      <c r="A56" s="5">
        <v>55</v>
      </c>
      <c r="B56" s="37" t="s">
        <v>4055</v>
      </c>
      <c r="C56" s="323" t="s">
        <v>4149</v>
      </c>
      <c r="D56" s="148" t="s">
        <v>4154</v>
      </c>
      <c r="E56" s="75"/>
      <c r="F56" s="114" t="s">
        <v>1702</v>
      </c>
      <c r="G56" s="183">
        <v>30</v>
      </c>
      <c r="H56" s="212"/>
      <c r="I56" s="50">
        <f>ROUND(Tabela115[[#This Row],[Količina]]*Tabela115[[#This Row],[cena/EM]],2)</f>
        <v>0</v>
      </c>
    </row>
    <row r="57" spans="1:9" ht="27.6">
      <c r="A57" s="5">
        <v>56</v>
      </c>
      <c r="B57" s="37" t="s">
        <v>4055</v>
      </c>
      <c r="C57" s="323" t="s">
        <v>4331</v>
      </c>
      <c r="D57" s="148" t="s">
        <v>4156</v>
      </c>
      <c r="E57" s="75"/>
      <c r="F57" s="114" t="s">
        <v>1702</v>
      </c>
      <c r="G57" s="183">
        <v>30</v>
      </c>
      <c r="H57" s="212"/>
      <c r="I57" s="50">
        <f>ROUND(Tabela115[[#This Row],[Količina]]*Tabela115[[#This Row],[cena/EM]],2)</f>
        <v>0</v>
      </c>
    </row>
    <row r="58" spans="1:9" ht="41.4">
      <c r="A58" s="5">
        <v>57</v>
      </c>
      <c r="B58" s="37" t="s">
        <v>4055</v>
      </c>
      <c r="C58" s="323" t="s">
        <v>4151</v>
      </c>
      <c r="D58" s="148" t="s">
        <v>4158</v>
      </c>
      <c r="E58" s="75"/>
      <c r="F58" s="114" t="s">
        <v>1702</v>
      </c>
      <c r="G58" s="183">
        <v>30</v>
      </c>
      <c r="H58" s="212"/>
      <c r="I58" s="50">
        <f>ROUND(Tabela115[[#This Row],[Količina]]*Tabela115[[#This Row],[cena/EM]],2)</f>
        <v>0</v>
      </c>
    </row>
    <row r="59" spans="1:9" ht="55.2">
      <c r="A59" s="5">
        <v>58</v>
      </c>
      <c r="B59" s="37" t="s">
        <v>4055</v>
      </c>
      <c r="C59" s="323" t="s">
        <v>4153</v>
      </c>
      <c r="D59" s="148" t="s">
        <v>4160</v>
      </c>
      <c r="E59" s="75"/>
      <c r="F59" s="114" t="s">
        <v>1702</v>
      </c>
      <c r="G59" s="183">
        <v>120</v>
      </c>
      <c r="H59" s="212"/>
      <c r="I59" s="50">
        <f>ROUND(Tabela115[[#This Row],[Količina]]*Tabela115[[#This Row],[cena/EM]],2)</f>
        <v>0</v>
      </c>
    </row>
    <row r="60" spans="1:9" ht="27.6">
      <c r="A60" s="5">
        <v>59</v>
      </c>
      <c r="B60" s="37" t="s">
        <v>4055</v>
      </c>
      <c r="C60" s="323" t="s">
        <v>4155</v>
      </c>
      <c r="D60" s="148" t="s">
        <v>4162</v>
      </c>
      <c r="E60" s="75"/>
      <c r="F60" s="114" t="s">
        <v>4148</v>
      </c>
      <c r="G60" s="183">
        <v>7</v>
      </c>
      <c r="H60" s="212"/>
      <c r="I60" s="50">
        <f>ROUND(Tabela115[[#This Row],[Količina]]*Tabela115[[#This Row],[cena/EM]],2)</f>
        <v>0</v>
      </c>
    </row>
    <row r="61" spans="1:9" ht="15.6">
      <c r="A61" s="5">
        <v>60</v>
      </c>
      <c r="B61" s="37" t="s">
        <v>4055</v>
      </c>
      <c r="C61" s="323" t="s">
        <v>4157</v>
      </c>
      <c r="D61" s="148" t="s">
        <v>4164</v>
      </c>
      <c r="E61" s="75"/>
      <c r="F61" s="114" t="s">
        <v>4148</v>
      </c>
      <c r="G61" s="181">
        <v>25</v>
      </c>
      <c r="H61" s="212"/>
      <c r="I61" s="50">
        <f>ROUND(Tabela115[[#This Row],[Količina]]*Tabela115[[#This Row],[cena/EM]],2)</f>
        <v>0</v>
      </c>
    </row>
    <row r="62" spans="1:9" ht="27.6">
      <c r="A62" s="5">
        <v>61</v>
      </c>
      <c r="B62" s="37" t="s">
        <v>4055</v>
      </c>
      <c r="C62" s="323" t="s">
        <v>4159</v>
      </c>
      <c r="D62" s="148" t="s">
        <v>4166</v>
      </c>
      <c r="E62" s="75"/>
      <c r="F62" s="114" t="s">
        <v>4148</v>
      </c>
      <c r="G62" s="181">
        <v>2.2000000000000002</v>
      </c>
      <c r="H62" s="212"/>
      <c r="I62" s="50">
        <f>ROUND(Tabela115[[#This Row],[Količina]]*Tabela115[[#This Row],[cena/EM]],2)</f>
        <v>0</v>
      </c>
    </row>
    <row r="63" spans="1:9" ht="27.6">
      <c r="A63" s="5">
        <v>62</v>
      </c>
      <c r="B63" s="37" t="s">
        <v>4055</v>
      </c>
      <c r="C63" s="323" t="s">
        <v>4161</v>
      </c>
      <c r="D63" s="148" t="s">
        <v>4168</v>
      </c>
      <c r="E63" s="75"/>
      <c r="F63" s="114" t="s">
        <v>1702</v>
      </c>
      <c r="G63" s="181">
        <v>11</v>
      </c>
      <c r="H63" s="212"/>
      <c r="I63" s="50">
        <f>ROUND(Tabela115[[#This Row],[Količina]]*Tabela115[[#This Row],[cena/EM]],2)</f>
        <v>0</v>
      </c>
    </row>
    <row r="64" spans="1:9" ht="15.6">
      <c r="A64" s="5">
        <v>63</v>
      </c>
      <c r="B64" s="37" t="s">
        <v>4055</v>
      </c>
      <c r="C64" s="323" t="s">
        <v>4163</v>
      </c>
      <c r="D64" s="148" t="s">
        <v>4170</v>
      </c>
      <c r="E64" s="75"/>
      <c r="F64" s="114" t="s">
        <v>4148</v>
      </c>
      <c r="G64" s="181">
        <v>0.9</v>
      </c>
      <c r="H64" s="212"/>
      <c r="I64" s="50">
        <f>ROUND(Tabela115[[#This Row],[Količina]]*Tabela115[[#This Row],[cena/EM]],2)</f>
        <v>0</v>
      </c>
    </row>
    <row r="65" spans="1:9" ht="27.6">
      <c r="A65" s="5">
        <v>64</v>
      </c>
      <c r="B65" s="37" t="s">
        <v>4055</v>
      </c>
      <c r="C65" s="323" t="s">
        <v>4165</v>
      </c>
      <c r="D65" s="148" t="s">
        <v>4172</v>
      </c>
      <c r="E65" s="75"/>
      <c r="F65" s="114" t="s">
        <v>4148</v>
      </c>
      <c r="G65" s="181">
        <v>1.5</v>
      </c>
      <c r="H65" s="212"/>
      <c r="I65" s="50">
        <f>ROUND(Tabela115[[#This Row],[Količina]]*Tabela115[[#This Row],[cena/EM]],2)</f>
        <v>0</v>
      </c>
    </row>
    <row r="66" spans="1:9">
      <c r="A66" s="5">
        <v>65</v>
      </c>
      <c r="B66" s="37" t="s">
        <v>4055</v>
      </c>
      <c r="C66" s="323" t="s">
        <v>4167</v>
      </c>
      <c r="D66" s="148" t="s">
        <v>4174</v>
      </c>
      <c r="E66" s="75"/>
      <c r="F66" s="114" t="s">
        <v>165</v>
      </c>
      <c r="G66" s="181">
        <v>110</v>
      </c>
      <c r="H66" s="212"/>
      <c r="I66" s="50">
        <f>ROUND(Tabela115[[#This Row],[Količina]]*Tabela115[[#This Row],[cena/EM]],2)</f>
        <v>0</v>
      </c>
    </row>
    <row r="67" spans="1:9" ht="27.6">
      <c r="A67" s="5">
        <v>66</v>
      </c>
      <c r="B67" s="37" t="s">
        <v>4055</v>
      </c>
      <c r="C67" s="323" t="s">
        <v>4169</v>
      </c>
      <c r="D67" s="148" t="s">
        <v>4176</v>
      </c>
      <c r="E67" s="75"/>
      <c r="F67" s="114" t="s">
        <v>4148</v>
      </c>
      <c r="G67" s="181">
        <v>15</v>
      </c>
      <c r="H67" s="212"/>
      <c r="I67" s="50">
        <f>ROUND(Tabela115[[#This Row],[Količina]]*Tabela115[[#This Row],[cena/EM]],2)</f>
        <v>0</v>
      </c>
    </row>
    <row r="68" spans="1:9" ht="55.2">
      <c r="A68" s="5">
        <v>67</v>
      </c>
      <c r="B68" s="37" t="s">
        <v>4055</v>
      </c>
      <c r="C68" s="323" t="s">
        <v>4171</v>
      </c>
      <c r="D68" s="148" t="s">
        <v>4160</v>
      </c>
      <c r="E68" s="75"/>
      <c r="F68" s="114" t="s">
        <v>1702</v>
      </c>
      <c r="G68" s="181">
        <v>120</v>
      </c>
      <c r="H68" s="212"/>
      <c r="I68" s="50">
        <f>ROUND(Tabela115[[#This Row],[Količina]]*Tabela115[[#This Row],[cena/EM]],2)</f>
        <v>0</v>
      </c>
    </row>
    <row r="69" spans="1:9" ht="41.4">
      <c r="A69" s="5">
        <v>68</v>
      </c>
      <c r="B69" s="37" t="s">
        <v>4055</v>
      </c>
      <c r="C69" s="323" t="s">
        <v>4173</v>
      </c>
      <c r="D69" s="148" t="s">
        <v>4179</v>
      </c>
      <c r="E69" s="75"/>
      <c r="F69" s="114" t="s">
        <v>4148</v>
      </c>
      <c r="G69" s="181">
        <v>6</v>
      </c>
      <c r="H69" s="212"/>
      <c r="I69" s="50">
        <f>ROUND(Tabela115[[#This Row],[Količina]]*Tabela115[[#This Row],[cena/EM]],2)</f>
        <v>0</v>
      </c>
    </row>
    <row r="70" spans="1:9" ht="55.2">
      <c r="A70" s="5">
        <v>69</v>
      </c>
      <c r="B70" s="37" t="s">
        <v>4055</v>
      </c>
      <c r="C70" s="323" t="s">
        <v>4175</v>
      </c>
      <c r="D70" s="148" t="s">
        <v>4181</v>
      </c>
      <c r="E70" s="75"/>
      <c r="F70" s="114" t="s">
        <v>4148</v>
      </c>
      <c r="G70" s="181">
        <v>20</v>
      </c>
      <c r="H70" s="212"/>
      <c r="I70" s="50">
        <f>ROUND(Tabela115[[#This Row],[Količina]]*Tabela115[[#This Row],[cena/EM]],2)</f>
        <v>0</v>
      </c>
    </row>
    <row r="71" spans="1:9" ht="55.2">
      <c r="A71" s="5">
        <v>70</v>
      </c>
      <c r="B71" s="37" t="s">
        <v>4055</v>
      </c>
      <c r="C71" s="323" t="s">
        <v>4177</v>
      </c>
      <c r="D71" s="148" t="s">
        <v>4183</v>
      </c>
      <c r="E71" s="75"/>
      <c r="F71" s="114" t="s">
        <v>15</v>
      </c>
      <c r="G71" s="181">
        <v>1</v>
      </c>
      <c r="H71" s="212"/>
      <c r="I71" s="50">
        <f>ROUND(Tabela115[[#This Row],[Količina]]*Tabela115[[#This Row],[cena/EM]],2)</f>
        <v>0</v>
      </c>
    </row>
    <row r="72" spans="1:9" ht="27.6">
      <c r="A72" s="5">
        <v>71</v>
      </c>
      <c r="B72" s="37" t="s">
        <v>4055</v>
      </c>
      <c r="C72" s="323" t="s">
        <v>4178</v>
      </c>
      <c r="D72" s="148" t="s">
        <v>4185</v>
      </c>
      <c r="E72" s="75"/>
      <c r="F72" s="114" t="s">
        <v>4148</v>
      </c>
      <c r="G72" s="181">
        <v>2.9</v>
      </c>
      <c r="H72" s="212"/>
      <c r="I72" s="50">
        <f>ROUND(Tabela115[[#This Row],[Količina]]*Tabela115[[#This Row],[cena/EM]],2)</f>
        <v>0</v>
      </c>
    </row>
    <row r="73" spans="1:9" ht="27.6">
      <c r="A73" s="5">
        <v>72</v>
      </c>
      <c r="B73" s="37" t="s">
        <v>4055</v>
      </c>
      <c r="C73" s="323" t="s">
        <v>4180</v>
      </c>
      <c r="D73" s="148" t="s">
        <v>4187</v>
      </c>
      <c r="E73" s="75"/>
      <c r="F73" s="114" t="s">
        <v>1702</v>
      </c>
      <c r="G73" s="181">
        <v>25</v>
      </c>
      <c r="H73" s="212"/>
      <c r="I73" s="50">
        <f>ROUND(Tabela115[[#This Row],[Količina]]*Tabela115[[#This Row],[cena/EM]],2)</f>
        <v>0</v>
      </c>
    </row>
    <row r="74" spans="1:9" ht="27.6">
      <c r="A74" s="5">
        <v>73</v>
      </c>
      <c r="B74" s="37" t="s">
        <v>4055</v>
      </c>
      <c r="C74" s="323" t="s">
        <v>4182</v>
      </c>
      <c r="D74" s="148" t="s">
        <v>4189</v>
      </c>
      <c r="E74" s="75"/>
      <c r="F74" s="114" t="s">
        <v>4133</v>
      </c>
      <c r="G74" s="181">
        <v>36</v>
      </c>
      <c r="H74" s="212"/>
      <c r="I74" s="50">
        <f>ROUND(Tabela115[[#This Row],[Količina]]*Tabela115[[#This Row],[cena/EM]],2)</f>
        <v>0</v>
      </c>
    </row>
    <row r="75" spans="1:9" ht="27.6">
      <c r="A75" s="5">
        <v>74</v>
      </c>
      <c r="B75" s="37" t="s">
        <v>4055</v>
      </c>
      <c r="C75" s="323" t="s">
        <v>4184</v>
      </c>
      <c r="D75" s="148" t="s">
        <v>4191</v>
      </c>
      <c r="E75" s="75"/>
      <c r="F75" s="114" t="s">
        <v>4133</v>
      </c>
      <c r="G75" s="181">
        <v>100</v>
      </c>
      <c r="H75" s="212"/>
      <c r="I75" s="50">
        <f>ROUND(Tabela115[[#This Row],[Količina]]*Tabela115[[#This Row],[cena/EM]],2)</f>
        <v>0</v>
      </c>
    </row>
    <row r="76" spans="1:9" ht="15.6">
      <c r="A76" s="5">
        <v>75</v>
      </c>
      <c r="B76" s="37" t="s">
        <v>4055</v>
      </c>
      <c r="C76" s="323" t="s">
        <v>4186</v>
      </c>
      <c r="D76" s="148" t="s">
        <v>4193</v>
      </c>
      <c r="E76" s="75"/>
      <c r="F76" s="114" t="s">
        <v>4148</v>
      </c>
      <c r="G76" s="181">
        <v>10</v>
      </c>
      <c r="H76" s="212"/>
      <c r="I76" s="50">
        <f>ROUND(Tabela115[[#This Row],[Količina]]*Tabela115[[#This Row],[cena/EM]],2)</f>
        <v>0</v>
      </c>
    </row>
    <row r="77" spans="1:9" ht="27.6">
      <c r="A77" s="5">
        <v>76</v>
      </c>
      <c r="B77" s="37" t="s">
        <v>4055</v>
      </c>
      <c r="C77" s="323" t="s">
        <v>4188</v>
      </c>
      <c r="D77" s="148" t="s">
        <v>4195</v>
      </c>
      <c r="E77" s="75"/>
      <c r="F77" s="114" t="s">
        <v>4133</v>
      </c>
      <c r="G77" s="181">
        <v>75</v>
      </c>
      <c r="H77" s="212"/>
      <c r="I77" s="50">
        <f>ROUND(Tabela115[[#This Row],[Količina]]*Tabela115[[#This Row],[cena/EM]],2)</f>
        <v>0</v>
      </c>
    </row>
    <row r="78" spans="1:9" ht="27.6">
      <c r="A78" s="5">
        <v>77</v>
      </c>
      <c r="B78" s="37" t="s">
        <v>4055</v>
      </c>
      <c r="C78" s="323" t="s">
        <v>4190</v>
      </c>
      <c r="D78" s="148" t="s">
        <v>4197</v>
      </c>
      <c r="E78" s="75"/>
      <c r="F78" s="114" t="s">
        <v>4133</v>
      </c>
      <c r="G78" s="181">
        <v>75</v>
      </c>
      <c r="H78" s="212"/>
      <c r="I78" s="50">
        <f>ROUND(Tabela115[[#This Row],[Količina]]*Tabela115[[#This Row],[cena/EM]],2)</f>
        <v>0</v>
      </c>
    </row>
    <row r="79" spans="1:9" ht="41.4">
      <c r="A79" s="5">
        <v>78</v>
      </c>
      <c r="B79" s="37" t="s">
        <v>4055</v>
      </c>
      <c r="C79" s="323" t="s">
        <v>4192</v>
      </c>
      <c r="D79" s="148" t="s">
        <v>4199</v>
      </c>
      <c r="E79" s="75"/>
      <c r="F79" s="114" t="s">
        <v>4133</v>
      </c>
      <c r="G79" s="181">
        <v>75</v>
      </c>
      <c r="H79" s="212"/>
      <c r="I79" s="50">
        <f>ROUND(Tabela115[[#This Row],[Količina]]*Tabela115[[#This Row],[cena/EM]],2)</f>
        <v>0</v>
      </c>
    </row>
    <row r="80" spans="1:9" ht="15.6">
      <c r="A80" s="5">
        <v>79</v>
      </c>
      <c r="B80" s="37" t="s">
        <v>4055</v>
      </c>
      <c r="C80" s="323" t="s">
        <v>4332</v>
      </c>
      <c r="D80" s="148" t="s">
        <v>4201</v>
      </c>
      <c r="E80" s="75"/>
      <c r="F80" s="114" t="s">
        <v>4133</v>
      </c>
      <c r="G80" s="181">
        <v>75</v>
      </c>
      <c r="H80" s="212"/>
      <c r="I80" s="50">
        <f>ROUND(Tabela115[[#This Row],[Količina]]*Tabela115[[#This Row],[cena/EM]],2)</f>
        <v>0</v>
      </c>
    </row>
    <row r="81" spans="1:9">
      <c r="A81" s="5">
        <v>80</v>
      </c>
      <c r="B81" s="37" t="s">
        <v>4055</v>
      </c>
      <c r="C81" s="323" t="s">
        <v>4194</v>
      </c>
      <c r="D81" s="148" t="s">
        <v>4203</v>
      </c>
      <c r="E81" s="75"/>
      <c r="F81" s="114" t="s">
        <v>1702</v>
      </c>
      <c r="G81" s="181">
        <v>70</v>
      </c>
      <c r="H81" s="212"/>
      <c r="I81" s="50">
        <f>ROUND(Tabela115[[#This Row],[Količina]]*Tabela115[[#This Row],[cena/EM]],2)</f>
        <v>0</v>
      </c>
    </row>
    <row r="82" spans="1:9" ht="41.4">
      <c r="A82" s="5">
        <v>81</v>
      </c>
      <c r="B82" s="37" t="s">
        <v>4055</v>
      </c>
      <c r="C82" s="323" t="s">
        <v>4196</v>
      </c>
      <c r="D82" s="148" t="s">
        <v>4205</v>
      </c>
      <c r="E82" s="75"/>
      <c r="F82" s="114" t="s">
        <v>4133</v>
      </c>
      <c r="G82" s="181">
        <v>25</v>
      </c>
      <c r="H82" s="212"/>
      <c r="I82" s="50">
        <f>ROUND(Tabela115[[#This Row],[Količina]]*Tabela115[[#This Row],[cena/EM]],2)</f>
        <v>0</v>
      </c>
    </row>
    <row r="83" spans="1:9" ht="15.6">
      <c r="A83" s="5">
        <v>82</v>
      </c>
      <c r="B83" s="37" t="s">
        <v>4055</v>
      </c>
      <c r="C83" s="323" t="s">
        <v>4198</v>
      </c>
      <c r="D83" s="148" t="s">
        <v>4207</v>
      </c>
      <c r="E83" s="75"/>
      <c r="F83" s="114" t="s">
        <v>4133</v>
      </c>
      <c r="G83" s="181">
        <v>25</v>
      </c>
      <c r="H83" s="212"/>
      <c r="I83" s="50">
        <f>ROUND(Tabela115[[#This Row],[Količina]]*Tabela115[[#This Row],[cena/EM]],2)</f>
        <v>0</v>
      </c>
    </row>
    <row r="84" spans="1:9" ht="15.6">
      <c r="A84" s="5">
        <v>83</v>
      </c>
      <c r="B84" s="37" t="s">
        <v>4055</v>
      </c>
      <c r="C84" s="323" t="s">
        <v>4200</v>
      </c>
      <c r="D84" s="148" t="s">
        <v>4209</v>
      </c>
      <c r="E84" s="75"/>
      <c r="F84" s="114" t="s">
        <v>4148</v>
      </c>
      <c r="G84" s="181">
        <v>7.5</v>
      </c>
      <c r="H84" s="212"/>
      <c r="I84" s="50">
        <f>ROUND(Tabela115[[#This Row],[Količina]]*Tabela115[[#This Row],[cena/EM]],2)</f>
        <v>0</v>
      </c>
    </row>
    <row r="85" spans="1:9" ht="27.6">
      <c r="A85" s="5">
        <v>84</v>
      </c>
      <c r="B85" s="37" t="s">
        <v>4055</v>
      </c>
      <c r="C85" s="323" t="s">
        <v>4202</v>
      </c>
      <c r="D85" s="148" t="s">
        <v>4210</v>
      </c>
      <c r="E85" s="75"/>
      <c r="F85" s="114" t="s">
        <v>1702</v>
      </c>
      <c r="G85" s="181">
        <v>10</v>
      </c>
      <c r="H85" s="212"/>
      <c r="I85" s="50">
        <f>ROUND(Tabela115[[#This Row],[Količina]]*Tabela115[[#This Row],[cena/EM]],2)</f>
        <v>0</v>
      </c>
    </row>
    <row r="86" spans="1:9" ht="27.6">
      <c r="A86" s="5">
        <v>85</v>
      </c>
      <c r="B86" s="37" t="s">
        <v>4055</v>
      </c>
      <c r="C86" s="323" t="s">
        <v>4204</v>
      </c>
      <c r="D86" s="148" t="s">
        <v>4211</v>
      </c>
      <c r="E86" s="75"/>
      <c r="F86" s="114" t="s">
        <v>4133</v>
      </c>
      <c r="G86" s="181">
        <v>10</v>
      </c>
      <c r="H86" s="212"/>
      <c r="I86" s="50">
        <f>ROUND(Tabela115[[#This Row],[Količina]]*Tabela115[[#This Row],[cena/EM]],2)</f>
        <v>0</v>
      </c>
    </row>
    <row r="87" spans="1:9">
      <c r="A87" s="5">
        <v>86</v>
      </c>
      <c r="B87" s="37" t="s">
        <v>4055</v>
      </c>
      <c r="C87" s="323" t="s">
        <v>4206</v>
      </c>
      <c r="D87" s="148" t="s">
        <v>4212</v>
      </c>
      <c r="E87" s="75"/>
      <c r="F87" s="114" t="s">
        <v>1702</v>
      </c>
      <c r="G87" s="181">
        <v>10</v>
      </c>
      <c r="H87" s="212"/>
      <c r="I87" s="50">
        <f>ROUND(Tabela115[[#This Row],[Količina]]*Tabela115[[#This Row],[cena/EM]],2)</f>
        <v>0</v>
      </c>
    </row>
    <row r="88" spans="1:9" ht="27.6">
      <c r="A88" s="5">
        <v>87</v>
      </c>
      <c r="B88" s="37" t="s">
        <v>4055</v>
      </c>
      <c r="C88" s="323" t="s">
        <v>4208</v>
      </c>
      <c r="D88" s="148" t="s">
        <v>4213</v>
      </c>
      <c r="E88" s="75"/>
      <c r="F88" s="114" t="s">
        <v>1702</v>
      </c>
      <c r="G88" s="181">
        <v>10</v>
      </c>
      <c r="H88" s="212"/>
      <c r="I88" s="50">
        <f>ROUND(Tabela115[[#This Row],[Količina]]*Tabela115[[#This Row],[cena/EM]],2)</f>
        <v>0</v>
      </c>
    </row>
    <row r="89" spans="1:9">
      <c r="A89" s="5">
        <v>88</v>
      </c>
      <c r="B89" s="164" t="s">
        <v>4055</v>
      </c>
      <c r="C89" s="165" t="s">
        <v>4061</v>
      </c>
      <c r="D89" s="176" t="s">
        <v>4062</v>
      </c>
      <c r="E89" s="178"/>
      <c r="F89" s="168">
        <f>ROUND(SUM(I90:I131),2)</f>
        <v>0</v>
      </c>
      <c r="G89" s="177"/>
      <c r="H89" s="177"/>
      <c r="I89" s="177"/>
    </row>
    <row r="90" spans="1:9" ht="27.6">
      <c r="A90" s="5">
        <v>89</v>
      </c>
      <c r="B90" s="37" t="s">
        <v>4055</v>
      </c>
      <c r="C90" s="38" t="s">
        <v>4214</v>
      </c>
      <c r="D90" s="149" t="s">
        <v>4215</v>
      </c>
      <c r="E90" s="75"/>
      <c r="F90" s="41" t="s">
        <v>25</v>
      </c>
      <c r="G90" s="50">
        <v>1</v>
      </c>
      <c r="H90" s="212"/>
      <c r="I90" s="50">
        <f>ROUND(Tabela115[[#This Row],[Količina]]*Tabela115[[#This Row],[cena/EM]],2)</f>
        <v>0</v>
      </c>
    </row>
    <row r="91" spans="1:9" ht="408.6" customHeight="1">
      <c r="A91" s="5">
        <v>90</v>
      </c>
      <c r="B91" s="37" t="s">
        <v>4055</v>
      </c>
      <c r="C91" s="38" t="s">
        <v>4216</v>
      </c>
      <c r="D91" s="150" t="s">
        <v>4217</v>
      </c>
      <c r="E91" s="75"/>
      <c r="F91" s="41" t="s">
        <v>25</v>
      </c>
      <c r="G91" s="50">
        <v>1</v>
      </c>
      <c r="H91" s="212"/>
      <c r="I91" s="50">
        <f>ROUND(Tabela115[[#This Row],[Količina]]*Tabela115[[#This Row],[cena/EM]],2)</f>
        <v>0</v>
      </c>
    </row>
    <row r="92" spans="1:9">
      <c r="A92" s="5">
        <v>91</v>
      </c>
      <c r="B92" s="37" t="s">
        <v>4055</v>
      </c>
      <c r="C92" s="38" t="s">
        <v>4218</v>
      </c>
      <c r="D92" s="148" t="s">
        <v>4219</v>
      </c>
      <c r="E92" s="75"/>
      <c r="F92" s="114" t="s">
        <v>25</v>
      </c>
      <c r="G92" s="181">
        <v>3</v>
      </c>
      <c r="H92" s="212"/>
      <c r="I92" s="50">
        <f>ROUND(Tabela115[[#This Row],[Količina]]*Tabela115[[#This Row],[cena/EM]],2)</f>
        <v>0</v>
      </c>
    </row>
    <row r="93" spans="1:9" ht="41.4">
      <c r="A93" s="5">
        <v>92</v>
      </c>
      <c r="B93" s="37" t="s">
        <v>4055</v>
      </c>
      <c r="C93" s="38" t="s">
        <v>4220</v>
      </c>
      <c r="D93" s="148" t="s">
        <v>4221</v>
      </c>
      <c r="E93" s="75"/>
      <c r="F93" s="114" t="s">
        <v>15</v>
      </c>
      <c r="G93" s="181">
        <v>1</v>
      </c>
      <c r="H93" s="212"/>
      <c r="I93" s="50">
        <f>ROUND(Tabela115[[#This Row],[Količina]]*Tabela115[[#This Row],[cena/EM]],2)</f>
        <v>0</v>
      </c>
    </row>
    <row r="94" spans="1:9">
      <c r="A94" s="5">
        <v>93</v>
      </c>
      <c r="B94" s="37" t="s">
        <v>4055</v>
      </c>
      <c r="C94" s="38" t="s">
        <v>4222</v>
      </c>
      <c r="D94" s="148" t="s">
        <v>4223</v>
      </c>
      <c r="E94" s="75"/>
      <c r="F94" s="114" t="s">
        <v>15</v>
      </c>
      <c r="G94" s="181">
        <v>1</v>
      </c>
      <c r="H94" s="212"/>
      <c r="I94" s="50">
        <f>ROUND(Tabela115[[#This Row],[Količina]]*Tabela115[[#This Row],[cena/EM]],2)</f>
        <v>0</v>
      </c>
    </row>
    <row r="95" spans="1:9" ht="41.4">
      <c r="A95" s="5">
        <v>94</v>
      </c>
      <c r="B95" s="37" t="s">
        <v>4055</v>
      </c>
      <c r="C95" s="38" t="s">
        <v>4224</v>
      </c>
      <c r="D95" s="148" t="s">
        <v>4225</v>
      </c>
      <c r="E95" s="75"/>
      <c r="F95" s="114" t="s">
        <v>15</v>
      </c>
      <c r="G95" s="181">
        <v>1</v>
      </c>
      <c r="H95" s="212"/>
      <c r="I95" s="50">
        <f>ROUND(Tabela115[[#This Row],[Količina]]*Tabela115[[#This Row],[cena/EM]],2)</f>
        <v>0</v>
      </c>
    </row>
    <row r="96" spans="1:9" ht="41.4">
      <c r="A96" s="5">
        <v>95</v>
      </c>
      <c r="B96" s="37" t="s">
        <v>4055</v>
      </c>
      <c r="C96" s="38" t="s">
        <v>4226</v>
      </c>
      <c r="D96" s="148" t="s">
        <v>4227</v>
      </c>
      <c r="E96" s="75"/>
      <c r="F96" s="114" t="s">
        <v>25</v>
      </c>
      <c r="G96" s="181">
        <v>1</v>
      </c>
      <c r="H96" s="212"/>
      <c r="I96" s="50">
        <f>ROUND(Tabela115[[#This Row],[Količina]]*Tabela115[[#This Row],[cena/EM]],2)</f>
        <v>0</v>
      </c>
    </row>
    <row r="97" spans="1:9">
      <c r="A97" s="5">
        <v>96</v>
      </c>
      <c r="B97" s="37" t="s">
        <v>4055</v>
      </c>
      <c r="C97" s="38" t="s">
        <v>4228</v>
      </c>
      <c r="D97" s="148" t="s">
        <v>4229</v>
      </c>
      <c r="E97" s="75"/>
      <c r="F97" s="114" t="s">
        <v>25</v>
      </c>
      <c r="G97" s="181">
        <v>3</v>
      </c>
      <c r="H97" s="212"/>
      <c r="I97" s="50">
        <f>ROUND(Tabela115[[#This Row],[Količina]]*Tabela115[[#This Row],[cena/EM]],2)</f>
        <v>0</v>
      </c>
    </row>
    <row r="98" spans="1:9">
      <c r="A98" s="5">
        <v>97</v>
      </c>
      <c r="B98" s="37" t="s">
        <v>4055</v>
      </c>
      <c r="C98" s="38" t="s">
        <v>4230</v>
      </c>
      <c r="D98" s="148" t="s">
        <v>4231</v>
      </c>
      <c r="E98" s="75"/>
      <c r="F98" s="114" t="s">
        <v>25</v>
      </c>
      <c r="G98" s="181">
        <v>3</v>
      </c>
      <c r="H98" s="212"/>
      <c r="I98" s="50">
        <f>ROUND(Tabela115[[#This Row],[Količina]]*Tabela115[[#This Row],[cena/EM]],2)</f>
        <v>0</v>
      </c>
    </row>
    <row r="99" spans="1:9" ht="41.4">
      <c r="A99" s="5">
        <v>98</v>
      </c>
      <c r="B99" s="37" t="s">
        <v>4055</v>
      </c>
      <c r="C99" s="38" t="s">
        <v>4232</v>
      </c>
      <c r="D99" s="148" t="s">
        <v>4233</v>
      </c>
      <c r="E99" s="75"/>
      <c r="F99" s="114" t="s">
        <v>15</v>
      </c>
      <c r="G99" s="181">
        <v>1</v>
      </c>
      <c r="H99" s="212"/>
      <c r="I99" s="50">
        <f>ROUND(Tabela115[[#This Row],[Količina]]*Tabela115[[#This Row],[cena/EM]],2)</f>
        <v>0</v>
      </c>
    </row>
    <row r="100" spans="1:9">
      <c r="A100" s="5">
        <v>99</v>
      </c>
      <c r="B100" s="37" t="s">
        <v>4055</v>
      </c>
      <c r="C100" s="38" t="s">
        <v>4234</v>
      </c>
      <c r="D100" s="148" t="s">
        <v>4235</v>
      </c>
      <c r="E100" s="75"/>
      <c r="F100" s="114" t="s">
        <v>25</v>
      </c>
      <c r="G100" s="181">
        <v>1</v>
      </c>
      <c r="H100" s="212"/>
      <c r="I100" s="50">
        <f>ROUND(Tabela115[[#This Row],[Količina]]*Tabela115[[#This Row],[cena/EM]],2)</f>
        <v>0</v>
      </c>
    </row>
    <row r="101" spans="1:9">
      <c r="A101" s="5">
        <v>100</v>
      </c>
      <c r="B101" s="37" t="s">
        <v>4055</v>
      </c>
      <c r="C101" s="38" t="s">
        <v>4236</v>
      </c>
      <c r="D101" s="148" t="s">
        <v>4237</v>
      </c>
      <c r="E101" s="75"/>
      <c r="F101" s="114" t="s">
        <v>25</v>
      </c>
      <c r="G101" s="181">
        <v>1</v>
      </c>
      <c r="H101" s="212"/>
      <c r="I101" s="50">
        <f>ROUND(Tabela115[[#This Row],[Količina]]*Tabela115[[#This Row],[cena/EM]],2)</f>
        <v>0</v>
      </c>
    </row>
    <row r="102" spans="1:9">
      <c r="A102" s="5">
        <v>101</v>
      </c>
      <c r="B102" s="37" t="s">
        <v>4055</v>
      </c>
      <c r="C102" s="38" t="s">
        <v>4238</v>
      </c>
      <c r="D102" s="148" t="s">
        <v>4239</v>
      </c>
      <c r="E102" s="75"/>
      <c r="F102" s="114" t="s">
        <v>25</v>
      </c>
      <c r="G102" s="181">
        <v>4</v>
      </c>
      <c r="H102" s="212"/>
      <c r="I102" s="50">
        <f>ROUND(Tabela115[[#This Row],[Količina]]*Tabela115[[#This Row],[cena/EM]],2)</f>
        <v>0</v>
      </c>
    </row>
    <row r="103" spans="1:9">
      <c r="A103" s="5">
        <v>102</v>
      </c>
      <c r="B103" s="37" t="s">
        <v>4055</v>
      </c>
      <c r="C103" s="38" t="s">
        <v>4240</v>
      </c>
      <c r="D103" s="148" t="s">
        <v>4241</v>
      </c>
      <c r="E103" s="75"/>
      <c r="F103" s="114" t="s">
        <v>25</v>
      </c>
      <c r="G103" s="181">
        <v>1</v>
      </c>
      <c r="H103" s="212"/>
      <c r="I103" s="50">
        <f>ROUND(Tabela115[[#This Row],[Količina]]*Tabela115[[#This Row],[cena/EM]],2)</f>
        <v>0</v>
      </c>
    </row>
    <row r="104" spans="1:9" ht="41.4">
      <c r="A104" s="5">
        <v>103</v>
      </c>
      <c r="B104" s="37" t="s">
        <v>4055</v>
      </c>
      <c r="C104" s="38" t="s">
        <v>4242</v>
      </c>
      <c r="D104" s="148" t="s">
        <v>4243</v>
      </c>
      <c r="E104" s="75"/>
      <c r="F104" s="114" t="s">
        <v>25</v>
      </c>
      <c r="G104" s="181">
        <v>1</v>
      </c>
      <c r="H104" s="212"/>
      <c r="I104" s="50">
        <f>ROUND(Tabela115[[#This Row],[Količina]]*Tabela115[[#This Row],[cena/EM]],2)</f>
        <v>0</v>
      </c>
    </row>
    <row r="105" spans="1:9" ht="27.6">
      <c r="A105" s="5">
        <v>104</v>
      </c>
      <c r="B105" s="37" t="s">
        <v>4055</v>
      </c>
      <c r="C105" s="38" t="s">
        <v>4244</v>
      </c>
      <c r="D105" s="148" t="s">
        <v>4245</v>
      </c>
      <c r="E105" s="75"/>
      <c r="F105" s="114" t="s">
        <v>15</v>
      </c>
      <c r="G105" s="181">
        <v>1</v>
      </c>
      <c r="H105" s="212"/>
      <c r="I105" s="50">
        <f>ROUND(Tabela115[[#This Row],[Količina]]*Tabela115[[#This Row],[cena/EM]],2)</f>
        <v>0</v>
      </c>
    </row>
    <row r="106" spans="1:9" ht="27.6">
      <c r="A106" s="5">
        <v>105</v>
      </c>
      <c r="B106" s="37" t="s">
        <v>4055</v>
      </c>
      <c r="C106" s="38" t="s">
        <v>4246</v>
      </c>
      <c r="D106" s="148" t="s">
        <v>4247</v>
      </c>
      <c r="E106" s="75"/>
      <c r="F106" s="114" t="s">
        <v>15</v>
      </c>
      <c r="G106" s="181">
        <v>1</v>
      </c>
      <c r="H106" s="212"/>
      <c r="I106" s="50">
        <f>ROUND(Tabela115[[#This Row],[Količina]]*Tabela115[[#This Row],[cena/EM]],2)</f>
        <v>0</v>
      </c>
    </row>
    <row r="107" spans="1:9">
      <c r="A107" s="5">
        <v>106</v>
      </c>
      <c r="B107" s="37" t="s">
        <v>4055</v>
      </c>
      <c r="C107" s="38" t="s">
        <v>4248</v>
      </c>
      <c r="D107" s="148" t="s">
        <v>4249</v>
      </c>
      <c r="E107" s="75"/>
      <c r="F107" s="114" t="s">
        <v>25</v>
      </c>
      <c r="G107" s="181">
        <v>1</v>
      </c>
      <c r="H107" s="212"/>
      <c r="I107" s="50">
        <f>ROUND(Tabela115[[#This Row],[Količina]]*Tabela115[[#This Row],[cena/EM]],2)</f>
        <v>0</v>
      </c>
    </row>
    <row r="108" spans="1:9">
      <c r="A108" s="5">
        <v>107</v>
      </c>
      <c r="B108" s="37" t="s">
        <v>4055</v>
      </c>
      <c r="C108" s="38" t="s">
        <v>4250</v>
      </c>
      <c r="D108" s="148" t="s">
        <v>4251</v>
      </c>
      <c r="E108" s="75"/>
      <c r="F108" s="114" t="s">
        <v>15</v>
      </c>
      <c r="G108" s="181">
        <v>1</v>
      </c>
      <c r="H108" s="212"/>
      <c r="I108" s="50">
        <f>ROUND(Tabela115[[#This Row],[Količina]]*Tabela115[[#This Row],[cena/EM]],2)</f>
        <v>0</v>
      </c>
    </row>
    <row r="109" spans="1:9">
      <c r="A109" s="5">
        <v>108</v>
      </c>
      <c r="B109" s="37" t="s">
        <v>4055</v>
      </c>
      <c r="C109" s="38" t="s">
        <v>4252</v>
      </c>
      <c r="D109" s="148" t="s">
        <v>4253</v>
      </c>
      <c r="E109" s="75"/>
      <c r="F109" s="114" t="s">
        <v>25</v>
      </c>
      <c r="G109" s="181">
        <v>1</v>
      </c>
      <c r="H109" s="212"/>
      <c r="I109" s="50">
        <f>ROUND(Tabela115[[#This Row],[Količina]]*Tabela115[[#This Row],[cena/EM]],2)</f>
        <v>0</v>
      </c>
    </row>
    <row r="110" spans="1:9">
      <c r="A110" s="5">
        <v>109</v>
      </c>
      <c r="B110" s="37" t="s">
        <v>4055</v>
      </c>
      <c r="C110" s="38" t="s">
        <v>4254</v>
      </c>
      <c r="D110" s="148" t="s">
        <v>4255</v>
      </c>
      <c r="E110" s="75"/>
      <c r="F110" s="114" t="s">
        <v>15</v>
      </c>
      <c r="G110" s="181">
        <v>3</v>
      </c>
      <c r="H110" s="212"/>
      <c r="I110" s="50">
        <f>ROUND(Tabela115[[#This Row],[Količina]]*Tabela115[[#This Row],[cena/EM]],2)</f>
        <v>0</v>
      </c>
    </row>
    <row r="111" spans="1:9">
      <c r="A111" s="5">
        <v>110</v>
      </c>
      <c r="B111" s="37" t="s">
        <v>4055</v>
      </c>
      <c r="C111" s="38" t="s">
        <v>4256</v>
      </c>
      <c r="D111" s="148" t="s">
        <v>4257</v>
      </c>
      <c r="E111" s="75"/>
      <c r="F111" s="114" t="s">
        <v>25</v>
      </c>
      <c r="G111" s="181">
        <v>1</v>
      </c>
      <c r="H111" s="212"/>
      <c r="I111" s="50">
        <f>ROUND(Tabela115[[#This Row],[Količina]]*Tabela115[[#This Row],[cena/EM]],2)</f>
        <v>0</v>
      </c>
    </row>
    <row r="112" spans="1:9" ht="55.2">
      <c r="A112" s="5">
        <v>111</v>
      </c>
      <c r="B112" s="37" t="s">
        <v>4055</v>
      </c>
      <c r="C112" s="38" t="s">
        <v>4258</v>
      </c>
      <c r="D112" s="148" t="s">
        <v>4259</v>
      </c>
      <c r="E112" s="75"/>
      <c r="F112" s="114" t="s">
        <v>15</v>
      </c>
      <c r="G112" s="181">
        <v>1</v>
      </c>
      <c r="H112" s="212"/>
      <c r="I112" s="50">
        <f>ROUND(Tabela115[[#This Row],[Količina]]*Tabela115[[#This Row],[cena/EM]],2)</f>
        <v>0</v>
      </c>
    </row>
    <row r="113" spans="1:9">
      <c r="A113" s="5">
        <v>112</v>
      </c>
      <c r="B113" s="37" t="s">
        <v>4055</v>
      </c>
      <c r="C113" s="38" t="s">
        <v>4260</v>
      </c>
      <c r="D113" s="148" t="s">
        <v>4261</v>
      </c>
      <c r="E113" s="75"/>
      <c r="F113" s="114" t="s">
        <v>1702</v>
      </c>
      <c r="G113" s="181">
        <v>200</v>
      </c>
      <c r="H113" s="212"/>
      <c r="I113" s="50">
        <f>ROUND(Tabela115[[#This Row],[Količina]]*Tabela115[[#This Row],[cena/EM]],2)</f>
        <v>0</v>
      </c>
    </row>
    <row r="114" spans="1:9">
      <c r="A114" s="5">
        <v>113</v>
      </c>
      <c r="B114" s="37" t="s">
        <v>4055</v>
      </c>
      <c r="C114" s="38" t="s">
        <v>4262</v>
      </c>
      <c r="D114" s="148" t="s">
        <v>4263</v>
      </c>
      <c r="E114" s="75"/>
      <c r="F114" s="114" t="s">
        <v>1702</v>
      </c>
      <c r="G114" s="181">
        <v>60</v>
      </c>
      <c r="H114" s="212"/>
      <c r="I114" s="50">
        <f>ROUND(Tabela115[[#This Row],[Količina]]*Tabela115[[#This Row],[cena/EM]],2)</f>
        <v>0</v>
      </c>
    </row>
    <row r="115" spans="1:9" ht="41.4">
      <c r="A115" s="5">
        <v>114</v>
      </c>
      <c r="B115" s="37" t="s">
        <v>4055</v>
      </c>
      <c r="C115" s="38" t="s">
        <v>4264</v>
      </c>
      <c r="D115" s="148" t="s">
        <v>4265</v>
      </c>
      <c r="E115" s="75"/>
      <c r="F115" s="114" t="s">
        <v>15</v>
      </c>
      <c r="G115" s="181">
        <v>1</v>
      </c>
      <c r="H115" s="212"/>
      <c r="I115" s="50">
        <f>ROUND(Tabela115[[#This Row],[Količina]]*Tabela115[[#This Row],[cena/EM]],2)</f>
        <v>0</v>
      </c>
    </row>
    <row r="116" spans="1:9" ht="41.4">
      <c r="A116" s="5">
        <v>115</v>
      </c>
      <c r="B116" s="37" t="s">
        <v>4055</v>
      </c>
      <c r="C116" s="38" t="s">
        <v>4266</v>
      </c>
      <c r="D116" s="148" t="s">
        <v>4267</v>
      </c>
      <c r="E116" s="75"/>
      <c r="F116" s="114" t="s">
        <v>15</v>
      </c>
      <c r="G116" s="181">
        <v>1</v>
      </c>
      <c r="H116" s="212"/>
      <c r="I116" s="50">
        <f>ROUND(Tabela115[[#This Row],[Količina]]*Tabela115[[#This Row],[cena/EM]],2)</f>
        <v>0</v>
      </c>
    </row>
    <row r="117" spans="1:9" ht="27.6">
      <c r="A117" s="5">
        <v>116</v>
      </c>
      <c r="B117" s="37" t="s">
        <v>4055</v>
      </c>
      <c r="C117" s="38" t="s">
        <v>4268</v>
      </c>
      <c r="D117" s="148" t="s">
        <v>4269</v>
      </c>
      <c r="E117" s="75"/>
      <c r="F117" s="114" t="s">
        <v>15</v>
      </c>
      <c r="G117" s="181">
        <v>2</v>
      </c>
      <c r="H117" s="212"/>
      <c r="I117" s="50">
        <f>ROUND(Tabela115[[#This Row],[Količina]]*Tabela115[[#This Row],[cena/EM]],2)</f>
        <v>0</v>
      </c>
    </row>
    <row r="118" spans="1:9">
      <c r="A118" s="5">
        <v>117</v>
      </c>
      <c r="B118" s="37" t="s">
        <v>4055</v>
      </c>
      <c r="C118" s="38" t="s">
        <v>4270</v>
      </c>
      <c r="D118" s="148" t="s">
        <v>4271</v>
      </c>
      <c r="E118" s="75"/>
      <c r="F118" s="114" t="s">
        <v>25</v>
      </c>
      <c r="G118" s="181">
        <v>4</v>
      </c>
      <c r="H118" s="212"/>
      <c r="I118" s="50">
        <f>ROUND(Tabela115[[#This Row],[Količina]]*Tabela115[[#This Row],[cena/EM]],2)</f>
        <v>0</v>
      </c>
    </row>
    <row r="119" spans="1:9" ht="41.4">
      <c r="A119" s="5">
        <v>118</v>
      </c>
      <c r="B119" s="37" t="s">
        <v>4055</v>
      </c>
      <c r="C119" s="38" t="s">
        <v>4272</v>
      </c>
      <c r="D119" s="151" t="s">
        <v>4273</v>
      </c>
      <c r="E119" s="75"/>
      <c r="F119" s="114" t="s">
        <v>15</v>
      </c>
      <c r="G119" s="181">
        <v>1</v>
      </c>
      <c r="H119" s="212"/>
      <c r="I119" s="50">
        <f>ROUND(Tabela115[[#This Row],[Količina]]*Tabela115[[#This Row],[cena/EM]],2)</f>
        <v>0</v>
      </c>
    </row>
    <row r="120" spans="1:9">
      <c r="A120" s="5">
        <v>119</v>
      </c>
      <c r="B120" s="37" t="s">
        <v>4055</v>
      </c>
      <c r="C120" s="38" t="s">
        <v>4274</v>
      </c>
      <c r="D120" s="148" t="s">
        <v>4275</v>
      </c>
      <c r="E120" s="75"/>
      <c r="F120" s="114" t="s">
        <v>15</v>
      </c>
      <c r="G120" s="181">
        <v>1</v>
      </c>
      <c r="H120" s="212"/>
      <c r="I120" s="50">
        <f>ROUND(Tabela115[[#This Row],[Količina]]*Tabela115[[#This Row],[cena/EM]],2)</f>
        <v>0</v>
      </c>
    </row>
    <row r="121" spans="1:9" ht="27.6">
      <c r="A121" s="5">
        <v>120</v>
      </c>
      <c r="B121" s="37" t="s">
        <v>4055</v>
      </c>
      <c r="C121" s="38" t="s">
        <v>4276</v>
      </c>
      <c r="D121" s="148" t="s">
        <v>4277</v>
      </c>
      <c r="E121" s="75"/>
      <c r="F121" s="114" t="s">
        <v>25</v>
      </c>
      <c r="G121" s="181">
        <v>1</v>
      </c>
      <c r="H121" s="212"/>
      <c r="I121" s="50">
        <f>ROUND(Tabela115[[#This Row],[Količina]]*Tabela115[[#This Row],[cena/EM]],2)</f>
        <v>0</v>
      </c>
    </row>
    <row r="122" spans="1:9" ht="27.6">
      <c r="A122" s="5">
        <v>121</v>
      </c>
      <c r="B122" s="37" t="s">
        <v>4055</v>
      </c>
      <c r="C122" s="38" t="s">
        <v>4278</v>
      </c>
      <c r="D122" s="148" t="s">
        <v>4279</v>
      </c>
      <c r="E122" s="75"/>
      <c r="F122" s="114" t="s">
        <v>25</v>
      </c>
      <c r="G122" s="181">
        <v>2</v>
      </c>
      <c r="H122" s="212"/>
      <c r="I122" s="50">
        <f>ROUND(Tabela115[[#This Row],[Količina]]*Tabela115[[#This Row],[cena/EM]],2)</f>
        <v>0</v>
      </c>
    </row>
    <row r="123" spans="1:9" ht="27.6">
      <c r="A123" s="5">
        <v>122</v>
      </c>
      <c r="B123" s="37" t="s">
        <v>4055</v>
      </c>
      <c r="C123" s="38" t="s">
        <v>4280</v>
      </c>
      <c r="D123" s="148" t="s">
        <v>4281</v>
      </c>
      <c r="E123" s="75"/>
      <c r="F123" s="114" t="s">
        <v>25</v>
      </c>
      <c r="G123" s="181">
        <v>2</v>
      </c>
      <c r="H123" s="212"/>
      <c r="I123" s="50">
        <f>ROUND(Tabela115[[#This Row],[Količina]]*Tabela115[[#This Row],[cena/EM]],2)</f>
        <v>0</v>
      </c>
    </row>
    <row r="124" spans="1:9">
      <c r="A124" s="5">
        <v>123</v>
      </c>
      <c r="B124" s="37" t="s">
        <v>4055</v>
      </c>
      <c r="C124" s="38" t="s">
        <v>4282</v>
      </c>
      <c r="D124" s="148" t="s">
        <v>4283</v>
      </c>
      <c r="E124" s="75"/>
      <c r="F124" s="114" t="s">
        <v>1702</v>
      </c>
      <c r="G124" s="181">
        <v>30</v>
      </c>
      <c r="H124" s="212"/>
      <c r="I124" s="50">
        <f>ROUND(Tabela115[[#This Row],[Količina]]*Tabela115[[#This Row],[cena/EM]],2)</f>
        <v>0</v>
      </c>
    </row>
    <row r="125" spans="1:9" ht="41.4">
      <c r="A125" s="5">
        <v>124</v>
      </c>
      <c r="B125" s="37" t="s">
        <v>4055</v>
      </c>
      <c r="C125" s="38" t="s">
        <v>4284</v>
      </c>
      <c r="D125" s="148" t="s">
        <v>4285</v>
      </c>
      <c r="E125" s="75"/>
      <c r="F125" s="114" t="s">
        <v>15</v>
      </c>
      <c r="G125" s="181">
        <v>1</v>
      </c>
      <c r="H125" s="212"/>
      <c r="I125" s="50">
        <f>ROUND(Tabela115[[#This Row],[Količina]]*Tabela115[[#This Row],[cena/EM]],2)</f>
        <v>0</v>
      </c>
    </row>
    <row r="126" spans="1:9" ht="27.6">
      <c r="A126" s="5">
        <v>125</v>
      </c>
      <c r="B126" s="37" t="s">
        <v>4055</v>
      </c>
      <c r="C126" s="38" t="s">
        <v>4286</v>
      </c>
      <c r="D126" s="148" t="s">
        <v>4287</v>
      </c>
      <c r="E126" s="75"/>
      <c r="F126" s="114" t="s">
        <v>15</v>
      </c>
      <c r="G126" s="181">
        <v>1</v>
      </c>
      <c r="H126" s="212"/>
      <c r="I126" s="50">
        <f>ROUND(Tabela115[[#This Row],[Količina]]*Tabela115[[#This Row],[cena/EM]],2)</f>
        <v>0</v>
      </c>
    </row>
    <row r="127" spans="1:9">
      <c r="A127" s="5">
        <v>126</v>
      </c>
      <c r="B127" s="37" t="s">
        <v>4055</v>
      </c>
      <c r="C127" s="38" t="s">
        <v>4288</v>
      </c>
      <c r="D127" s="148" t="s">
        <v>4289</v>
      </c>
      <c r="E127" s="75"/>
      <c r="F127" s="114" t="s">
        <v>15</v>
      </c>
      <c r="G127" s="181">
        <v>1</v>
      </c>
      <c r="H127" s="212"/>
      <c r="I127" s="50">
        <f>ROUND(Tabela115[[#This Row],[Količina]]*Tabela115[[#This Row],[cena/EM]],2)</f>
        <v>0</v>
      </c>
    </row>
    <row r="128" spans="1:9" ht="151.80000000000001">
      <c r="A128" s="5">
        <v>127</v>
      </c>
      <c r="B128" s="322" t="s">
        <v>4055</v>
      </c>
      <c r="C128" s="38" t="s">
        <v>4333</v>
      </c>
      <c r="D128" s="324" t="s">
        <v>4291</v>
      </c>
      <c r="E128" s="75"/>
      <c r="F128" s="114" t="s">
        <v>15</v>
      </c>
      <c r="G128" s="181">
        <v>1</v>
      </c>
      <c r="H128" s="212"/>
      <c r="I128" s="50">
        <f>ROUND(Tabela115[[#This Row],[Količina]]*Tabela115[[#This Row],[cena/EM]],2)</f>
        <v>0</v>
      </c>
    </row>
    <row r="129" spans="1:9" ht="27.6">
      <c r="A129" s="5">
        <v>128</v>
      </c>
      <c r="B129" s="322" t="s">
        <v>4055</v>
      </c>
      <c r="C129" s="38" t="s">
        <v>4290</v>
      </c>
      <c r="D129" s="324" t="s">
        <v>4293</v>
      </c>
      <c r="E129" s="75"/>
      <c r="F129" s="114" t="s">
        <v>15</v>
      </c>
      <c r="G129" s="181">
        <v>1</v>
      </c>
      <c r="H129" s="212"/>
      <c r="I129" s="50">
        <f>ROUND(Tabela115[[#This Row],[Količina]]*Tabela115[[#This Row],[cena/EM]],2)</f>
        <v>0</v>
      </c>
    </row>
    <row r="130" spans="1:9">
      <c r="A130" s="5">
        <v>129</v>
      </c>
      <c r="B130" s="322" t="s">
        <v>4055</v>
      </c>
      <c r="C130" s="38" t="s">
        <v>4334</v>
      </c>
      <c r="D130" s="324" t="s">
        <v>4294</v>
      </c>
      <c r="E130" s="75"/>
      <c r="F130" s="114" t="s">
        <v>15</v>
      </c>
      <c r="G130" s="181">
        <v>1</v>
      </c>
      <c r="H130" s="212"/>
      <c r="I130" s="50">
        <f>ROUND(Tabela115[[#This Row],[Količina]]*Tabela115[[#This Row],[cena/EM]],2)</f>
        <v>0</v>
      </c>
    </row>
    <row r="131" spans="1:9" ht="27.6">
      <c r="A131" s="5">
        <v>130</v>
      </c>
      <c r="B131" s="322" t="s">
        <v>4055</v>
      </c>
      <c r="C131" s="38" t="s">
        <v>4292</v>
      </c>
      <c r="D131" s="324" t="s">
        <v>4295</v>
      </c>
      <c r="E131" s="75"/>
      <c r="F131" s="114" t="s">
        <v>15</v>
      </c>
      <c r="G131" s="181">
        <v>1</v>
      </c>
      <c r="H131" s="212"/>
      <c r="I131" s="50">
        <f>ROUND(Tabela115[[#This Row],[Količina]]*Tabela115[[#This Row],[cena/EM]],2)</f>
        <v>0</v>
      </c>
    </row>
  </sheetData>
  <sheetProtection algorithmName="SHA-512" hashValue="BeRScP46BwhWeQBfqtbLt/eeBQTKPfcPSFZNWIHFClz0oha7UK34kVULGwtnFrp23WeW5mL6D4zVXPaa5+BqLw==" saltValue="GqDgdIrhubJ3FD7ae2NnUQ==" spinCount="100000" sheet="1" objects="1" scenarios="1"/>
  <conditionalFormatting sqref="H7:H88 H90:H131">
    <cfRule type="containsBlanks" dxfId="18" priority="2">
      <formula>LEN(TRIM(H7))=0</formula>
    </cfRule>
  </conditionalFormatting>
  <dataValidations count="1">
    <dataValidation type="custom" allowBlank="1" showInputMessage="1" showErrorMessage="1" errorTitle="Preverite vnos" error="Ceno na EM je potrebno vnesti zaokroženo  na dve decimalni mesti." sqref="H1:H88 H90:H1048576" xr:uid="{00000000-0002-0000-0B00-000000000000}">
      <formula1>H1=ROUND(H1,2)</formula1>
    </dataValidation>
  </dataValidation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L828"/>
  <sheetViews>
    <sheetView topLeftCell="A91" zoomScaleNormal="100" workbookViewId="0">
      <selection activeCell="E23" sqref="E23"/>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77" customWidth="1"/>
    <col min="9" max="9" width="15.6640625" style="239" customWidth="1"/>
    <col min="10" max="220" width="9.109375" style="239"/>
    <col min="221" max="16384" width="9.109375" style="5"/>
  </cols>
  <sheetData>
    <row r="1" spans="1:220" s="60" customFormat="1">
      <c r="A1" s="229" t="s">
        <v>531</v>
      </c>
      <c r="B1" s="230" t="s">
        <v>532</v>
      </c>
      <c r="C1" s="230" t="s">
        <v>533</v>
      </c>
      <c r="D1" s="231" t="s">
        <v>534</v>
      </c>
      <c r="E1" s="229" t="s">
        <v>535</v>
      </c>
      <c r="F1" s="232" t="s">
        <v>536</v>
      </c>
      <c r="G1" s="229" t="s">
        <v>537</v>
      </c>
      <c r="H1" s="4" t="s">
        <v>538</v>
      </c>
      <c r="I1" s="229" t="s">
        <v>539</v>
      </c>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c r="GS1" s="233"/>
      <c r="GT1" s="233"/>
      <c r="GU1" s="233"/>
      <c r="GV1" s="233"/>
      <c r="GW1" s="233"/>
      <c r="GX1" s="233"/>
      <c r="GY1" s="233"/>
      <c r="GZ1" s="233"/>
      <c r="HA1" s="233"/>
      <c r="HB1" s="233"/>
      <c r="HC1" s="233"/>
      <c r="HD1" s="233"/>
      <c r="HE1" s="233"/>
      <c r="HF1" s="233"/>
      <c r="HG1" s="233"/>
      <c r="HH1" s="233"/>
      <c r="HI1" s="233"/>
      <c r="HJ1" s="233"/>
      <c r="HK1" s="233"/>
      <c r="HL1" s="233"/>
    </row>
    <row r="2" spans="1:220">
      <c r="A2" s="5">
        <v>1</v>
      </c>
      <c r="B2" s="6" t="s">
        <v>1313</v>
      </c>
      <c r="C2" s="7" t="s">
        <v>2146</v>
      </c>
      <c r="D2" s="8" t="s">
        <v>1691</v>
      </c>
      <c r="E2" s="9"/>
      <c r="F2" s="10">
        <f>ROUND(F3,2)</f>
        <v>0</v>
      </c>
      <c r="G2" s="11"/>
      <c r="H2" s="10"/>
      <c r="I2" s="5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row>
    <row r="3" spans="1:220">
      <c r="A3" s="5">
        <v>2</v>
      </c>
      <c r="B3" s="84" t="s">
        <v>1313</v>
      </c>
      <c r="C3" s="13" t="s">
        <v>2147</v>
      </c>
      <c r="D3" s="14" t="s">
        <v>2148</v>
      </c>
      <c r="E3" s="15"/>
      <c r="F3" s="16">
        <f>ROUND(SUM(F4:F7),2)</f>
        <v>0</v>
      </c>
      <c r="G3" s="16"/>
      <c r="H3" s="16"/>
      <c r="I3" s="5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row>
    <row r="4" spans="1:220">
      <c r="A4" s="5">
        <v>3</v>
      </c>
      <c r="B4" s="17" t="s">
        <v>1313</v>
      </c>
      <c r="C4" s="18" t="s">
        <v>2149</v>
      </c>
      <c r="D4" s="19" t="s">
        <v>1037</v>
      </c>
      <c r="E4" s="20"/>
      <c r="F4" s="21">
        <f>ROUND(F8,2)</f>
        <v>0</v>
      </c>
      <c r="G4" s="21"/>
      <c r="H4" s="21"/>
      <c r="I4" s="56"/>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row>
    <row r="5" spans="1:220">
      <c r="A5" s="5">
        <v>4</v>
      </c>
      <c r="B5" s="22" t="s">
        <v>1313</v>
      </c>
      <c r="C5" s="23" t="s">
        <v>2150</v>
      </c>
      <c r="D5" s="24" t="s">
        <v>1698</v>
      </c>
      <c r="E5" s="25"/>
      <c r="F5" s="21">
        <f>ROUND(F22,2)</f>
        <v>0</v>
      </c>
      <c r="G5" s="26"/>
      <c r="H5" s="26"/>
      <c r="I5" s="27"/>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row>
    <row r="6" spans="1:220">
      <c r="A6" s="5">
        <v>5</v>
      </c>
      <c r="B6" s="22" t="s">
        <v>1313</v>
      </c>
      <c r="C6" s="23" t="s">
        <v>2151</v>
      </c>
      <c r="D6" s="24" t="s">
        <v>2152</v>
      </c>
      <c r="E6" s="28"/>
      <c r="F6" s="21">
        <f>ROUND(F33,2)</f>
        <v>0</v>
      </c>
      <c r="G6" s="29"/>
      <c r="H6" s="30"/>
      <c r="I6" s="27"/>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row>
    <row r="7" spans="1:220">
      <c r="A7" s="5">
        <v>6</v>
      </c>
      <c r="B7" s="22" t="s">
        <v>1313</v>
      </c>
      <c r="C7" s="23" t="s">
        <v>2153</v>
      </c>
      <c r="D7" s="24" t="s">
        <v>2154</v>
      </c>
      <c r="E7" s="28"/>
      <c r="F7" s="21">
        <f>ROUND(F99,2)</f>
        <v>0</v>
      </c>
      <c r="G7" s="29"/>
      <c r="H7" s="30"/>
      <c r="I7" s="27"/>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row>
    <row r="8" spans="1:220">
      <c r="A8" s="5">
        <v>7</v>
      </c>
      <c r="B8" s="31" t="s">
        <v>1313</v>
      </c>
      <c r="C8" s="32" t="s">
        <v>2149</v>
      </c>
      <c r="D8" s="33" t="s">
        <v>1037</v>
      </c>
      <c r="E8" s="34"/>
      <c r="F8" s="36">
        <f>ROUND(SUM(I9:I21),2)</f>
        <v>0</v>
      </c>
      <c r="G8" s="36"/>
      <c r="H8" s="36"/>
      <c r="I8" s="52"/>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row>
    <row r="9" spans="1:220" ht="27.6">
      <c r="A9" s="239">
        <v>8</v>
      </c>
      <c r="B9" s="316" t="s">
        <v>1313</v>
      </c>
      <c r="C9" s="405" t="s">
        <v>2155</v>
      </c>
      <c r="D9" s="406" t="s">
        <v>1701</v>
      </c>
      <c r="E9" s="237"/>
      <c r="F9" s="274" t="s">
        <v>1702</v>
      </c>
      <c r="G9" s="222">
        <v>20</v>
      </c>
      <c r="H9" s="212"/>
      <c r="I9" s="223">
        <f>ROUND(Tabela113[[#This Row],[Količina]]*Tabela113[[#This Row],[cena/EM]],2)</f>
        <v>0</v>
      </c>
    </row>
    <row r="10" spans="1:220" ht="82.8">
      <c r="A10" s="239">
        <v>9</v>
      </c>
      <c r="B10" s="234" t="s">
        <v>1313</v>
      </c>
      <c r="C10" s="247" t="s">
        <v>2156</v>
      </c>
      <c r="D10" s="407" t="s">
        <v>1704</v>
      </c>
      <c r="E10" s="237"/>
      <c r="F10" s="274" t="s">
        <v>1702</v>
      </c>
      <c r="G10" s="222">
        <v>25</v>
      </c>
      <c r="H10" s="212"/>
      <c r="I10" s="223">
        <f>ROUND(Tabela113[[#This Row],[Količina]]*Tabela113[[#This Row],[cena/EM]],2)</f>
        <v>0</v>
      </c>
    </row>
    <row r="11" spans="1:220">
      <c r="A11" s="239">
        <v>10</v>
      </c>
      <c r="B11" s="234" t="s">
        <v>1313</v>
      </c>
      <c r="C11" s="247" t="s">
        <v>2157</v>
      </c>
      <c r="D11" s="407" t="s">
        <v>2158</v>
      </c>
      <c r="E11" s="237"/>
      <c r="F11" s="274" t="s">
        <v>1702</v>
      </c>
      <c r="G11" s="223">
        <v>25</v>
      </c>
      <c r="H11" s="212"/>
      <c r="I11" s="223">
        <f>ROUND(Tabela113[[#This Row],[Količina]]*Tabela113[[#This Row],[cena/EM]],2)</f>
        <v>0</v>
      </c>
    </row>
    <row r="12" spans="1:220" ht="41.4">
      <c r="A12" s="239">
        <v>11</v>
      </c>
      <c r="B12" s="234" t="s">
        <v>1313</v>
      </c>
      <c r="C12" s="247" t="s">
        <v>2159</v>
      </c>
      <c r="D12" s="408" t="s">
        <v>2160</v>
      </c>
      <c r="E12" s="237"/>
      <c r="F12" s="274" t="s">
        <v>25</v>
      </c>
      <c r="G12" s="222">
        <v>1</v>
      </c>
      <c r="H12" s="212"/>
      <c r="I12" s="223">
        <f>ROUND(Tabela113[[#This Row],[Količina]]*Tabela113[[#This Row],[cena/EM]],2)</f>
        <v>0</v>
      </c>
    </row>
    <row r="13" spans="1:220">
      <c r="A13" s="239">
        <v>12</v>
      </c>
      <c r="B13" s="234" t="s">
        <v>1313</v>
      </c>
      <c r="C13" s="247" t="s">
        <v>2161</v>
      </c>
      <c r="D13" s="408" t="s">
        <v>2162</v>
      </c>
      <c r="E13" s="237"/>
      <c r="F13" s="274" t="s">
        <v>25</v>
      </c>
      <c r="G13" s="222">
        <v>1</v>
      </c>
      <c r="H13" s="212"/>
      <c r="I13" s="223">
        <f>ROUND(Tabela113[[#This Row],[Količina]]*Tabela113[[#This Row],[cena/EM]],2)</f>
        <v>0</v>
      </c>
    </row>
    <row r="14" spans="1:220" ht="15.6">
      <c r="A14" s="239">
        <v>13</v>
      </c>
      <c r="B14" s="234" t="s">
        <v>1313</v>
      </c>
      <c r="C14" s="247" t="s">
        <v>2163</v>
      </c>
      <c r="D14" s="302" t="s">
        <v>1763</v>
      </c>
      <c r="E14" s="237"/>
      <c r="F14" s="274" t="s">
        <v>1764</v>
      </c>
      <c r="G14" s="222">
        <v>16</v>
      </c>
      <c r="H14" s="212"/>
      <c r="I14" s="223">
        <f>ROUND(Tabela113[[#This Row],[Količina]]*Tabela113[[#This Row],[cena/EM]],2)</f>
        <v>0</v>
      </c>
    </row>
    <row r="15" spans="1:220" ht="15.6">
      <c r="A15" s="239">
        <v>14</v>
      </c>
      <c r="B15" s="234" t="s">
        <v>1313</v>
      </c>
      <c r="C15" s="247" t="s">
        <v>2164</v>
      </c>
      <c r="D15" s="302" t="s">
        <v>2165</v>
      </c>
      <c r="E15" s="237"/>
      <c r="F15" s="274" t="s">
        <v>1764</v>
      </c>
      <c r="G15" s="222">
        <v>20</v>
      </c>
      <c r="H15" s="212"/>
      <c r="I15" s="223">
        <f>ROUND(Tabela113[[#This Row],[Količina]]*Tabela113[[#This Row],[cena/EM]],2)</f>
        <v>0</v>
      </c>
    </row>
    <row r="16" spans="1:220" ht="15.6">
      <c r="A16" s="239">
        <v>15</v>
      </c>
      <c r="B16" s="234" t="s">
        <v>1313</v>
      </c>
      <c r="C16" s="247" t="s">
        <v>2166</v>
      </c>
      <c r="D16" s="407" t="s">
        <v>1766</v>
      </c>
      <c r="E16" s="237"/>
      <c r="F16" s="274" t="s">
        <v>1764</v>
      </c>
      <c r="G16" s="222">
        <v>3</v>
      </c>
      <c r="H16" s="212"/>
      <c r="I16" s="223">
        <f>ROUND(Tabela113[[#This Row],[Količina]]*Tabela113[[#This Row],[cena/EM]],2)</f>
        <v>0</v>
      </c>
    </row>
    <row r="17" spans="1:220">
      <c r="A17" s="239">
        <v>16</v>
      </c>
      <c r="B17" s="316" t="s">
        <v>1313</v>
      </c>
      <c r="C17" s="405" t="s">
        <v>2167</v>
      </c>
      <c r="D17" s="409" t="s">
        <v>2168</v>
      </c>
      <c r="E17" s="237"/>
      <c r="F17" s="274" t="s">
        <v>1702</v>
      </c>
      <c r="G17" s="222">
        <v>115</v>
      </c>
      <c r="H17" s="212"/>
      <c r="I17" s="223">
        <f>ROUND(Tabela113[[#This Row],[Količina]]*Tabela113[[#This Row],[cena/EM]],2)</f>
        <v>0</v>
      </c>
    </row>
    <row r="18" spans="1:220" ht="27.6">
      <c r="A18" s="239">
        <v>17</v>
      </c>
      <c r="B18" s="234" t="s">
        <v>1313</v>
      </c>
      <c r="C18" s="247" t="s">
        <v>2169</v>
      </c>
      <c r="D18" s="407" t="s">
        <v>2170</v>
      </c>
      <c r="E18" s="276"/>
      <c r="F18" s="274" t="s">
        <v>1764</v>
      </c>
      <c r="G18" s="222">
        <v>65</v>
      </c>
      <c r="H18" s="212"/>
      <c r="I18" s="223">
        <f>ROUND(Tabela113[[#This Row],[Količina]]*Tabela113[[#This Row],[cena/EM]],2)</f>
        <v>0</v>
      </c>
    </row>
    <row r="19" spans="1:220" ht="82.8">
      <c r="A19" s="239">
        <v>18</v>
      </c>
      <c r="B19" s="234" t="s">
        <v>1313</v>
      </c>
      <c r="C19" s="247" t="s">
        <v>2171</v>
      </c>
      <c r="D19" s="407" t="s">
        <v>2172</v>
      </c>
      <c r="E19" s="399" t="s">
        <v>2173</v>
      </c>
      <c r="F19" s="274" t="s">
        <v>2174</v>
      </c>
      <c r="G19" s="222">
        <v>47</v>
      </c>
      <c r="H19" s="212"/>
      <c r="I19" s="223">
        <f>ROUND(Tabela113[[#This Row],[Količina]]*Tabela113[[#This Row],[cena/EM]],2)</f>
        <v>0</v>
      </c>
    </row>
    <row r="20" spans="1:220" ht="15.6">
      <c r="A20" s="239">
        <v>19</v>
      </c>
      <c r="B20" s="234" t="s">
        <v>1313</v>
      </c>
      <c r="C20" s="247" t="s">
        <v>2175</v>
      </c>
      <c r="D20" s="410" t="s">
        <v>2176</v>
      </c>
      <c r="E20" s="276"/>
      <c r="F20" s="274" t="s">
        <v>2174</v>
      </c>
      <c r="G20" s="222">
        <v>47</v>
      </c>
      <c r="H20" s="212"/>
      <c r="I20" s="223">
        <f>ROUND(Tabela113[[#This Row],[Količina]]*Tabela113[[#This Row],[cena/EM]],2)</f>
        <v>0</v>
      </c>
    </row>
    <row r="21" spans="1:220" ht="15.75" customHeight="1">
      <c r="A21" s="239">
        <v>20</v>
      </c>
      <c r="B21" s="234" t="s">
        <v>1313</v>
      </c>
      <c r="C21" s="247" t="s">
        <v>2177</v>
      </c>
      <c r="D21" s="410" t="s">
        <v>2178</v>
      </c>
      <c r="E21" s="276"/>
      <c r="F21" s="274" t="s">
        <v>1764</v>
      </c>
      <c r="G21" s="222">
        <v>65</v>
      </c>
      <c r="H21" s="212"/>
      <c r="I21" s="223">
        <f>ROUND(Tabela113[[#This Row],[Količina]]*Tabela113[[#This Row],[cena/EM]],2)</f>
        <v>0</v>
      </c>
    </row>
    <row r="22" spans="1:220">
      <c r="A22" s="5">
        <v>21</v>
      </c>
      <c r="B22" s="31" t="s">
        <v>1313</v>
      </c>
      <c r="C22" s="32" t="s">
        <v>2150</v>
      </c>
      <c r="D22" s="33" t="s">
        <v>2179</v>
      </c>
      <c r="E22" s="34"/>
      <c r="F22" s="36">
        <f>ROUND(SUM(I23:I32),2)</f>
        <v>0</v>
      </c>
      <c r="G22" s="36"/>
      <c r="H22" s="36"/>
      <c r="I22" s="52"/>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row>
    <row r="23" spans="1:220" ht="113.25" customHeight="1">
      <c r="A23" s="239">
        <v>22</v>
      </c>
      <c r="B23" s="234" t="s">
        <v>1313</v>
      </c>
      <c r="C23" s="247" t="s">
        <v>2180</v>
      </c>
      <c r="D23" s="399" t="s">
        <v>2181</v>
      </c>
      <c r="E23" s="237"/>
      <c r="F23" s="274" t="s">
        <v>25</v>
      </c>
      <c r="G23" s="222">
        <v>22</v>
      </c>
      <c r="H23" s="212"/>
      <c r="I23" s="223">
        <f>ROUND(Tabela113[[#This Row],[Količina]]*Tabela113[[#This Row],[cena/EM]],2)</f>
        <v>0</v>
      </c>
    </row>
    <row r="24" spans="1:220" ht="111">
      <c r="A24" s="239">
        <v>23</v>
      </c>
      <c r="B24" s="234" t="s">
        <v>1313</v>
      </c>
      <c r="C24" s="247" t="s">
        <v>2182</v>
      </c>
      <c r="D24" s="411" t="s">
        <v>2183</v>
      </c>
      <c r="E24" s="237"/>
      <c r="F24" s="274" t="s">
        <v>25</v>
      </c>
      <c r="G24" s="222">
        <v>29</v>
      </c>
      <c r="H24" s="212"/>
      <c r="I24" s="223">
        <f>ROUND(Tabela113[[#This Row],[Količina]]*Tabela113[[#This Row],[cena/EM]],2)</f>
        <v>0</v>
      </c>
    </row>
    <row r="25" spans="1:220" ht="111">
      <c r="A25" s="239">
        <v>24</v>
      </c>
      <c r="B25" s="234" t="s">
        <v>1313</v>
      </c>
      <c r="C25" s="247" t="s">
        <v>2184</v>
      </c>
      <c r="D25" s="411" t="s">
        <v>2185</v>
      </c>
      <c r="E25" s="237"/>
      <c r="F25" s="274" t="s">
        <v>25</v>
      </c>
      <c r="G25" s="222">
        <v>3</v>
      </c>
      <c r="H25" s="212"/>
      <c r="I25" s="223">
        <f>ROUND(Tabela113[[#This Row],[Količina]]*Tabela113[[#This Row],[cena/EM]],2)</f>
        <v>0</v>
      </c>
    </row>
    <row r="26" spans="1:220" ht="42">
      <c r="A26" s="239">
        <v>25</v>
      </c>
      <c r="B26" s="234" t="s">
        <v>1313</v>
      </c>
      <c r="C26" s="247" t="s">
        <v>2186</v>
      </c>
      <c r="D26" s="411" t="s">
        <v>2187</v>
      </c>
      <c r="E26" s="237"/>
      <c r="F26" s="274" t="s">
        <v>25</v>
      </c>
      <c r="G26" s="222">
        <v>3</v>
      </c>
      <c r="H26" s="212"/>
      <c r="I26" s="223">
        <f>ROUND(Tabela113[[#This Row],[Količina]]*Tabela113[[#This Row],[cena/EM]],2)</f>
        <v>0</v>
      </c>
    </row>
    <row r="27" spans="1:220" ht="83.4">
      <c r="A27" s="239">
        <v>26</v>
      </c>
      <c r="B27" s="234" t="s">
        <v>1313</v>
      </c>
      <c r="C27" s="247" t="s">
        <v>2188</v>
      </c>
      <c r="D27" s="399" t="s">
        <v>2189</v>
      </c>
      <c r="E27" s="237"/>
      <c r="F27" s="274" t="s">
        <v>25</v>
      </c>
      <c r="G27" s="222">
        <v>1</v>
      </c>
      <c r="H27" s="212"/>
      <c r="I27" s="223">
        <f>ROUND(Tabela113[[#This Row],[Količina]]*Tabela113[[#This Row],[cena/EM]],2)</f>
        <v>0</v>
      </c>
    </row>
    <row r="28" spans="1:220" ht="76.5" customHeight="1">
      <c r="A28" s="239">
        <v>27</v>
      </c>
      <c r="B28" s="234" t="s">
        <v>1313</v>
      </c>
      <c r="C28" s="247" t="s">
        <v>2190</v>
      </c>
      <c r="D28" s="399" t="s">
        <v>2191</v>
      </c>
      <c r="E28" s="237"/>
      <c r="F28" s="274" t="s">
        <v>25</v>
      </c>
      <c r="G28" s="222">
        <v>2</v>
      </c>
      <c r="H28" s="212"/>
      <c r="I28" s="223">
        <f>ROUND(Tabela113[[#This Row],[Količina]]*Tabela113[[#This Row],[cena/EM]],2)</f>
        <v>0</v>
      </c>
    </row>
    <row r="29" spans="1:220" ht="69.599999999999994">
      <c r="A29" s="239">
        <v>28</v>
      </c>
      <c r="B29" s="234" t="s">
        <v>1313</v>
      </c>
      <c r="C29" s="247" t="s">
        <v>2192</v>
      </c>
      <c r="D29" s="399" t="s">
        <v>2193</v>
      </c>
      <c r="E29" s="237"/>
      <c r="F29" s="274" t="s">
        <v>25</v>
      </c>
      <c r="G29" s="222">
        <v>3</v>
      </c>
      <c r="H29" s="212"/>
      <c r="I29" s="223">
        <f>ROUND(Tabela113[[#This Row],[Količina]]*Tabela113[[#This Row],[cena/EM]],2)</f>
        <v>0</v>
      </c>
    </row>
    <row r="30" spans="1:220" ht="69.599999999999994">
      <c r="A30" s="239">
        <v>29</v>
      </c>
      <c r="B30" s="234" t="s">
        <v>1313</v>
      </c>
      <c r="C30" s="247" t="s">
        <v>2194</v>
      </c>
      <c r="D30" s="399" t="s">
        <v>2195</v>
      </c>
      <c r="E30" s="237"/>
      <c r="F30" s="274" t="s">
        <v>25</v>
      </c>
      <c r="G30" s="222">
        <v>1</v>
      </c>
      <c r="H30" s="212"/>
      <c r="I30" s="223">
        <f>ROUND(Tabela113[[#This Row],[Količina]]*Tabela113[[#This Row],[cena/EM]],2)</f>
        <v>0</v>
      </c>
    </row>
    <row r="31" spans="1:220" ht="28.2">
      <c r="A31" s="239">
        <v>30</v>
      </c>
      <c r="B31" s="234" t="s">
        <v>1313</v>
      </c>
      <c r="C31" s="247" t="s">
        <v>2196</v>
      </c>
      <c r="D31" s="399" t="s">
        <v>2197</v>
      </c>
      <c r="E31" s="237"/>
      <c r="F31" s="274" t="s">
        <v>25</v>
      </c>
      <c r="G31" s="222">
        <v>3</v>
      </c>
      <c r="H31" s="212"/>
      <c r="I31" s="223">
        <f>ROUND(Tabela113[[#This Row],[Količina]]*Tabela113[[#This Row],[cena/EM]],2)</f>
        <v>0</v>
      </c>
    </row>
    <row r="32" spans="1:220" ht="113.4" customHeight="1">
      <c r="A32" s="239">
        <v>31</v>
      </c>
      <c r="B32" s="234" t="s">
        <v>1313</v>
      </c>
      <c r="C32" s="247" t="s">
        <v>2198</v>
      </c>
      <c r="D32" s="399" t="s">
        <v>2199</v>
      </c>
      <c r="E32" s="237"/>
      <c r="F32" s="274" t="s">
        <v>25</v>
      </c>
      <c r="G32" s="222">
        <v>4</v>
      </c>
      <c r="H32" s="212"/>
      <c r="I32" s="223">
        <f>ROUND(Tabela113[[#This Row],[Količina]]*Tabela113[[#This Row],[cena/EM]],2)</f>
        <v>0</v>
      </c>
    </row>
    <row r="33" spans="1:220">
      <c r="A33" s="5">
        <v>32</v>
      </c>
      <c r="B33" s="31" t="s">
        <v>1313</v>
      </c>
      <c r="C33" s="42" t="s">
        <v>2151</v>
      </c>
      <c r="D33" s="33" t="s">
        <v>2152</v>
      </c>
      <c r="E33" s="34"/>
      <c r="F33" s="36">
        <f>ROUND(SUM(I34:I98),2)</f>
        <v>0</v>
      </c>
      <c r="G33" s="36"/>
      <c r="H33" s="36"/>
      <c r="I33" s="49"/>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row>
    <row r="34" spans="1:220" ht="27.6">
      <c r="A34" s="239">
        <v>33</v>
      </c>
      <c r="B34" s="234" t="s">
        <v>1313</v>
      </c>
      <c r="C34" s="247" t="s">
        <v>2200</v>
      </c>
      <c r="D34" s="399" t="s">
        <v>2201</v>
      </c>
      <c r="E34" s="237"/>
      <c r="F34" s="274" t="s">
        <v>25</v>
      </c>
      <c r="G34" s="222">
        <v>19</v>
      </c>
      <c r="H34" s="212"/>
      <c r="I34" s="223">
        <f>ROUND(Tabela113[[#This Row],[Količina]]*Tabela113[[#This Row],[cena/EM]],2)</f>
        <v>0</v>
      </c>
    </row>
    <row r="35" spans="1:220" ht="27.6">
      <c r="A35" s="239">
        <v>34</v>
      </c>
      <c r="B35" s="234" t="s">
        <v>1313</v>
      </c>
      <c r="C35" s="247" t="s">
        <v>2202</v>
      </c>
      <c r="D35" s="399" t="s">
        <v>2203</v>
      </c>
      <c r="E35" s="237"/>
      <c r="F35" s="274" t="s">
        <v>25</v>
      </c>
      <c r="G35" s="222">
        <v>5</v>
      </c>
      <c r="H35" s="212"/>
      <c r="I35" s="223">
        <f>ROUND(Tabela113[[#This Row],[Količina]]*Tabela113[[#This Row],[cena/EM]],2)</f>
        <v>0</v>
      </c>
    </row>
    <row r="36" spans="1:220" ht="27.6">
      <c r="A36" s="239">
        <v>35</v>
      </c>
      <c r="B36" s="234" t="s">
        <v>1313</v>
      </c>
      <c r="C36" s="247" t="s">
        <v>2204</v>
      </c>
      <c r="D36" s="399" t="s">
        <v>2205</v>
      </c>
      <c r="E36" s="237"/>
      <c r="F36" s="274" t="s">
        <v>25</v>
      </c>
      <c r="G36" s="222">
        <v>12</v>
      </c>
      <c r="H36" s="212"/>
      <c r="I36" s="223">
        <f>ROUND(Tabela113[[#This Row],[Količina]]*Tabela113[[#This Row],[cena/EM]],2)</f>
        <v>0</v>
      </c>
    </row>
    <row r="37" spans="1:220" ht="27.6">
      <c r="A37" s="239">
        <v>36</v>
      </c>
      <c r="B37" s="234" t="s">
        <v>1313</v>
      </c>
      <c r="C37" s="247" t="s">
        <v>2206</v>
      </c>
      <c r="D37" s="399" t="s">
        <v>2207</v>
      </c>
      <c r="E37" s="276"/>
      <c r="F37" s="274" t="s">
        <v>25</v>
      </c>
      <c r="G37" s="222">
        <v>1</v>
      </c>
      <c r="H37" s="212"/>
      <c r="I37" s="223">
        <f>ROUND(Tabela113[[#This Row],[Količina]]*Tabela113[[#This Row],[cena/EM]],2)</f>
        <v>0</v>
      </c>
    </row>
    <row r="38" spans="1:220">
      <c r="A38" s="239">
        <v>37</v>
      </c>
      <c r="B38" s="234" t="s">
        <v>1313</v>
      </c>
      <c r="C38" s="247" t="s">
        <v>2208</v>
      </c>
      <c r="D38" s="399" t="s">
        <v>2209</v>
      </c>
      <c r="E38" s="237"/>
      <c r="F38" s="274" t="s">
        <v>25</v>
      </c>
      <c r="G38" s="222">
        <v>7</v>
      </c>
      <c r="H38" s="212"/>
      <c r="I38" s="223">
        <f>ROUND(Tabela113[[#This Row],[Količina]]*Tabela113[[#This Row],[cena/EM]],2)</f>
        <v>0</v>
      </c>
    </row>
    <row r="39" spans="1:220">
      <c r="A39" s="239">
        <v>38</v>
      </c>
      <c r="B39" s="234" t="s">
        <v>1313</v>
      </c>
      <c r="C39" s="247" t="s">
        <v>2210</v>
      </c>
      <c r="D39" s="399" t="s">
        <v>2211</v>
      </c>
      <c r="E39" s="237"/>
      <c r="F39" s="274" t="s">
        <v>25</v>
      </c>
      <c r="G39" s="222">
        <v>1</v>
      </c>
      <c r="H39" s="212"/>
      <c r="I39" s="223">
        <f>ROUND(Tabela113[[#This Row],[Količina]]*Tabela113[[#This Row],[cena/EM]],2)</f>
        <v>0</v>
      </c>
    </row>
    <row r="40" spans="1:220">
      <c r="A40" s="239">
        <v>39</v>
      </c>
      <c r="B40" s="234" t="s">
        <v>1313</v>
      </c>
      <c r="C40" s="247" t="s">
        <v>2212</v>
      </c>
      <c r="D40" s="399" t="s">
        <v>1855</v>
      </c>
      <c r="E40" s="237"/>
      <c r="F40" s="274" t="s">
        <v>25</v>
      </c>
      <c r="G40" s="222">
        <v>8</v>
      </c>
      <c r="H40" s="212"/>
      <c r="I40" s="223">
        <f>ROUND(Tabela113[[#This Row],[Količina]]*Tabela113[[#This Row],[cena/EM]],2)</f>
        <v>0</v>
      </c>
    </row>
    <row r="41" spans="1:220">
      <c r="A41" s="239">
        <v>40</v>
      </c>
      <c r="B41" s="234" t="s">
        <v>1313</v>
      </c>
      <c r="C41" s="247" t="s">
        <v>2213</v>
      </c>
      <c r="D41" s="399" t="s">
        <v>2214</v>
      </c>
      <c r="E41" s="237"/>
      <c r="F41" s="274" t="s">
        <v>25</v>
      </c>
      <c r="G41" s="222">
        <v>1</v>
      </c>
      <c r="H41" s="212"/>
      <c r="I41" s="223">
        <f>ROUND(Tabela113[[#This Row],[Količina]]*Tabela113[[#This Row],[cena/EM]],2)</f>
        <v>0</v>
      </c>
    </row>
    <row r="42" spans="1:220" ht="27.6">
      <c r="A42" s="239">
        <v>41</v>
      </c>
      <c r="B42" s="234" t="s">
        <v>1313</v>
      </c>
      <c r="C42" s="247" t="s">
        <v>2215</v>
      </c>
      <c r="D42" s="399" t="s">
        <v>2216</v>
      </c>
      <c r="E42" s="276"/>
      <c r="F42" s="274" t="s">
        <v>25</v>
      </c>
      <c r="G42" s="222">
        <v>5</v>
      </c>
      <c r="H42" s="212"/>
      <c r="I42" s="223">
        <f>ROUND(Tabela113[[#This Row],[Količina]]*Tabela113[[#This Row],[cena/EM]],2)</f>
        <v>0</v>
      </c>
    </row>
    <row r="43" spans="1:220" ht="27.6">
      <c r="A43" s="239">
        <v>42</v>
      </c>
      <c r="B43" s="234" t="s">
        <v>1313</v>
      </c>
      <c r="C43" s="247" t="s">
        <v>2217</v>
      </c>
      <c r="D43" s="399" t="s">
        <v>2218</v>
      </c>
      <c r="E43" s="276"/>
      <c r="F43" s="274" t="s">
        <v>1702</v>
      </c>
      <c r="G43" s="222">
        <v>13</v>
      </c>
      <c r="H43" s="212"/>
      <c r="I43" s="223">
        <f>ROUND(Tabela113[[#This Row],[Količina]]*Tabela113[[#This Row],[cena/EM]],2)</f>
        <v>0</v>
      </c>
    </row>
    <row r="44" spans="1:220" ht="27.6">
      <c r="A44" s="239">
        <v>43</v>
      </c>
      <c r="B44" s="234" t="s">
        <v>1313</v>
      </c>
      <c r="C44" s="247" t="s">
        <v>2219</v>
      </c>
      <c r="D44" s="399" t="s">
        <v>2220</v>
      </c>
      <c r="E44" s="276"/>
      <c r="F44" s="274" t="s">
        <v>25</v>
      </c>
      <c r="G44" s="222">
        <v>4</v>
      </c>
      <c r="H44" s="212"/>
      <c r="I44" s="223">
        <f>ROUND(Tabela113[[#This Row],[Količina]]*Tabela113[[#This Row],[cena/EM]],2)</f>
        <v>0</v>
      </c>
    </row>
    <row r="45" spans="1:220" ht="27.6">
      <c r="A45" s="239">
        <v>44</v>
      </c>
      <c r="B45" s="234" t="s">
        <v>1313</v>
      </c>
      <c r="C45" s="247" t="s">
        <v>2221</v>
      </c>
      <c r="D45" s="399" t="s">
        <v>2222</v>
      </c>
      <c r="E45" s="276"/>
      <c r="F45" s="274" t="s">
        <v>25</v>
      </c>
      <c r="G45" s="222">
        <v>5</v>
      </c>
      <c r="H45" s="212"/>
      <c r="I45" s="223">
        <f>ROUND(Tabela113[[#This Row],[Količina]]*Tabela113[[#This Row],[cena/EM]],2)</f>
        <v>0</v>
      </c>
    </row>
    <row r="46" spans="1:220" ht="27.6">
      <c r="A46" s="239">
        <v>45</v>
      </c>
      <c r="B46" s="234" t="s">
        <v>1313</v>
      </c>
      <c r="C46" s="247" t="s">
        <v>2223</v>
      </c>
      <c r="D46" s="399" t="s">
        <v>2224</v>
      </c>
      <c r="E46" s="276"/>
      <c r="F46" s="274" t="s">
        <v>25</v>
      </c>
      <c r="G46" s="222">
        <v>1</v>
      </c>
      <c r="H46" s="212"/>
      <c r="I46" s="223">
        <f>ROUND(Tabela113[[#This Row],[Količina]]*Tabela113[[#This Row],[cena/EM]],2)</f>
        <v>0</v>
      </c>
    </row>
    <row r="47" spans="1:220" ht="27.6">
      <c r="A47" s="239">
        <v>46</v>
      </c>
      <c r="B47" s="234" t="s">
        <v>1313</v>
      </c>
      <c r="C47" s="247" t="s">
        <v>2225</v>
      </c>
      <c r="D47" s="399" t="s">
        <v>2226</v>
      </c>
      <c r="E47" s="276"/>
      <c r="F47" s="274" t="s">
        <v>1702</v>
      </c>
      <c r="G47" s="222">
        <v>155</v>
      </c>
      <c r="H47" s="212"/>
      <c r="I47" s="223">
        <f>ROUND(Tabela113[[#This Row],[Količina]]*Tabela113[[#This Row],[cena/EM]],2)</f>
        <v>0</v>
      </c>
    </row>
    <row r="48" spans="1:220" ht="27.6">
      <c r="A48" s="239">
        <v>47</v>
      </c>
      <c r="B48" s="234" t="s">
        <v>1313</v>
      </c>
      <c r="C48" s="247" t="s">
        <v>2227</v>
      </c>
      <c r="D48" s="399" t="s">
        <v>2228</v>
      </c>
      <c r="E48" s="276"/>
      <c r="F48" s="274" t="s">
        <v>1702</v>
      </c>
      <c r="G48" s="222">
        <v>35</v>
      </c>
      <c r="H48" s="212"/>
      <c r="I48" s="223">
        <f>ROUND(Tabela113[[#This Row],[Količina]]*Tabela113[[#This Row],[cena/EM]],2)</f>
        <v>0</v>
      </c>
    </row>
    <row r="49" spans="1:9" ht="29.4">
      <c r="A49" s="239">
        <v>48</v>
      </c>
      <c r="B49" s="234" t="s">
        <v>1313</v>
      </c>
      <c r="C49" s="247" t="s">
        <v>2229</v>
      </c>
      <c r="D49" s="399" t="s">
        <v>2230</v>
      </c>
      <c r="E49" s="276"/>
      <c r="F49" s="274" t="s">
        <v>1702</v>
      </c>
      <c r="G49" s="222">
        <v>40</v>
      </c>
      <c r="H49" s="212"/>
      <c r="I49" s="223">
        <f>ROUND(Tabela113[[#This Row],[Količina]]*Tabela113[[#This Row],[cena/EM]],2)</f>
        <v>0</v>
      </c>
    </row>
    <row r="50" spans="1:9" ht="29.4">
      <c r="A50" s="239">
        <v>49</v>
      </c>
      <c r="B50" s="234" t="s">
        <v>1313</v>
      </c>
      <c r="C50" s="247" t="s">
        <v>2231</v>
      </c>
      <c r="D50" s="399" t="s">
        <v>2232</v>
      </c>
      <c r="E50" s="276"/>
      <c r="F50" s="274" t="s">
        <v>1702</v>
      </c>
      <c r="G50" s="222">
        <v>713</v>
      </c>
      <c r="H50" s="212"/>
      <c r="I50" s="223">
        <f>ROUND(Tabela113[[#This Row],[Količina]]*Tabela113[[#This Row],[cena/EM]],2)</f>
        <v>0</v>
      </c>
    </row>
    <row r="51" spans="1:9" ht="29.4">
      <c r="A51" s="239">
        <v>50</v>
      </c>
      <c r="B51" s="234" t="s">
        <v>1313</v>
      </c>
      <c r="C51" s="247" t="s">
        <v>2233</v>
      </c>
      <c r="D51" s="399" t="s">
        <v>2234</v>
      </c>
      <c r="E51" s="276"/>
      <c r="F51" s="274" t="s">
        <v>1702</v>
      </c>
      <c r="G51" s="222">
        <v>88</v>
      </c>
      <c r="H51" s="212"/>
      <c r="I51" s="223">
        <f>ROUND(Tabela113[[#This Row],[Količina]]*Tabela113[[#This Row],[cena/EM]],2)</f>
        <v>0</v>
      </c>
    </row>
    <row r="52" spans="1:9" ht="29.4">
      <c r="A52" s="239">
        <v>51</v>
      </c>
      <c r="B52" s="234" t="s">
        <v>1313</v>
      </c>
      <c r="C52" s="247" t="s">
        <v>2235</v>
      </c>
      <c r="D52" s="399" t="s">
        <v>2236</v>
      </c>
      <c r="E52" s="276"/>
      <c r="F52" s="274" t="s">
        <v>1702</v>
      </c>
      <c r="G52" s="222">
        <v>325</v>
      </c>
      <c r="H52" s="212"/>
      <c r="I52" s="223">
        <f>ROUND(Tabela113[[#This Row],[Količina]]*Tabela113[[#This Row],[cena/EM]],2)</f>
        <v>0</v>
      </c>
    </row>
    <row r="53" spans="1:9" ht="29.4">
      <c r="A53" s="239">
        <v>52</v>
      </c>
      <c r="B53" s="234" t="s">
        <v>1313</v>
      </c>
      <c r="C53" s="247" t="s">
        <v>2237</v>
      </c>
      <c r="D53" s="399" t="s">
        <v>2238</v>
      </c>
      <c r="E53" s="276"/>
      <c r="F53" s="274" t="s">
        <v>1702</v>
      </c>
      <c r="G53" s="222">
        <v>88</v>
      </c>
      <c r="H53" s="212"/>
      <c r="I53" s="223">
        <f>ROUND(Tabela113[[#This Row],[Količina]]*Tabela113[[#This Row],[cena/EM]],2)</f>
        <v>0</v>
      </c>
    </row>
    <row r="54" spans="1:9" ht="29.4">
      <c r="A54" s="239">
        <v>53</v>
      </c>
      <c r="B54" s="234" t="s">
        <v>1313</v>
      </c>
      <c r="C54" s="247" t="s">
        <v>2239</v>
      </c>
      <c r="D54" s="399" t="s">
        <v>2240</v>
      </c>
      <c r="E54" s="276"/>
      <c r="F54" s="274" t="s">
        <v>1702</v>
      </c>
      <c r="G54" s="222">
        <v>137</v>
      </c>
      <c r="H54" s="212"/>
      <c r="I54" s="223">
        <f>ROUND(Tabela113[[#This Row],[Količina]]*Tabela113[[#This Row],[cena/EM]],2)</f>
        <v>0</v>
      </c>
    </row>
    <row r="55" spans="1:9">
      <c r="A55" s="239">
        <v>54</v>
      </c>
      <c r="B55" s="234" t="s">
        <v>1313</v>
      </c>
      <c r="C55" s="247" t="s">
        <v>2241</v>
      </c>
      <c r="D55" s="399" t="s">
        <v>2242</v>
      </c>
      <c r="E55" s="276"/>
      <c r="F55" s="274" t="s">
        <v>1702</v>
      </c>
      <c r="G55" s="222">
        <v>40</v>
      </c>
      <c r="H55" s="212"/>
      <c r="I55" s="223">
        <f>ROUND(Tabela113[[#This Row],[Količina]]*Tabela113[[#This Row],[cena/EM]],2)</f>
        <v>0</v>
      </c>
    </row>
    <row r="56" spans="1:9">
      <c r="A56" s="239">
        <v>55</v>
      </c>
      <c r="B56" s="234" t="s">
        <v>1313</v>
      </c>
      <c r="C56" s="247" t="s">
        <v>2243</v>
      </c>
      <c r="D56" s="399" t="s">
        <v>2244</v>
      </c>
      <c r="E56" s="276"/>
      <c r="F56" s="274" t="s">
        <v>1702</v>
      </c>
      <c r="G56" s="222">
        <v>178</v>
      </c>
      <c r="H56" s="212"/>
      <c r="I56" s="223">
        <f>ROUND(Tabela113[[#This Row],[Količina]]*Tabela113[[#This Row],[cena/EM]],2)</f>
        <v>0</v>
      </c>
    </row>
    <row r="57" spans="1:9">
      <c r="A57" s="239">
        <v>56</v>
      </c>
      <c r="B57" s="234" t="s">
        <v>1313</v>
      </c>
      <c r="C57" s="247" t="s">
        <v>2245</v>
      </c>
      <c r="D57" s="399" t="s">
        <v>2246</v>
      </c>
      <c r="E57" s="276"/>
      <c r="F57" s="274" t="s">
        <v>1702</v>
      </c>
      <c r="G57" s="222">
        <v>96</v>
      </c>
      <c r="H57" s="212"/>
      <c r="I57" s="223">
        <f>ROUND(Tabela113[[#This Row],[Količina]]*Tabela113[[#This Row],[cena/EM]],2)</f>
        <v>0</v>
      </c>
    </row>
    <row r="58" spans="1:9">
      <c r="A58" s="239">
        <v>57</v>
      </c>
      <c r="B58" s="234" t="s">
        <v>1313</v>
      </c>
      <c r="C58" s="247" t="s">
        <v>2247</v>
      </c>
      <c r="D58" s="399" t="s">
        <v>2248</v>
      </c>
      <c r="E58" s="276"/>
      <c r="F58" s="274" t="s">
        <v>1702</v>
      </c>
      <c r="G58" s="222">
        <v>27</v>
      </c>
      <c r="H58" s="212"/>
      <c r="I58" s="223">
        <f>ROUND(Tabela113[[#This Row],[Količina]]*Tabela113[[#This Row],[cena/EM]],2)</f>
        <v>0</v>
      </c>
    </row>
    <row r="59" spans="1:9" ht="27.6">
      <c r="A59" s="239">
        <v>58</v>
      </c>
      <c r="B59" s="234" t="s">
        <v>1313</v>
      </c>
      <c r="C59" s="247" t="s">
        <v>2249</v>
      </c>
      <c r="D59" s="399" t="s">
        <v>2250</v>
      </c>
      <c r="E59" s="276"/>
      <c r="F59" s="274" t="s">
        <v>1702</v>
      </c>
      <c r="G59" s="222">
        <v>80</v>
      </c>
      <c r="H59" s="212"/>
      <c r="I59" s="223">
        <f>ROUND(Tabela113[[#This Row],[Količina]]*Tabela113[[#This Row],[cena/EM]],2)</f>
        <v>0</v>
      </c>
    </row>
    <row r="60" spans="1:9" ht="27.6">
      <c r="A60" s="239">
        <v>59</v>
      </c>
      <c r="B60" s="234" t="s">
        <v>1313</v>
      </c>
      <c r="C60" s="247" t="s">
        <v>2251</v>
      </c>
      <c r="D60" s="399" t="s">
        <v>2252</v>
      </c>
      <c r="E60" s="276"/>
      <c r="F60" s="274" t="s">
        <v>1702</v>
      </c>
      <c r="G60" s="222">
        <v>110</v>
      </c>
      <c r="H60" s="212"/>
      <c r="I60" s="223">
        <f>ROUND(Tabela113[[#This Row],[Količina]]*Tabela113[[#This Row],[cena/EM]],2)</f>
        <v>0</v>
      </c>
    </row>
    <row r="61" spans="1:9">
      <c r="A61" s="239">
        <v>60</v>
      </c>
      <c r="B61" s="234" t="s">
        <v>1313</v>
      </c>
      <c r="C61" s="247" t="s">
        <v>2253</v>
      </c>
      <c r="D61" s="399" t="s">
        <v>2254</v>
      </c>
      <c r="E61" s="276"/>
      <c r="F61" s="274" t="s">
        <v>165</v>
      </c>
      <c r="G61" s="222">
        <v>7</v>
      </c>
      <c r="H61" s="212"/>
      <c r="I61" s="223">
        <f>ROUND(Tabela113[[#This Row],[Količina]]*Tabela113[[#This Row],[cena/EM]],2)</f>
        <v>0</v>
      </c>
    </row>
    <row r="62" spans="1:9">
      <c r="A62" s="239">
        <v>61</v>
      </c>
      <c r="B62" s="234" t="s">
        <v>1313</v>
      </c>
      <c r="C62" s="247" t="s">
        <v>2255</v>
      </c>
      <c r="D62" s="399" t="s">
        <v>1912</v>
      </c>
      <c r="E62" s="276"/>
      <c r="F62" s="274" t="s">
        <v>25</v>
      </c>
      <c r="G62" s="222">
        <v>36</v>
      </c>
      <c r="H62" s="212"/>
      <c r="I62" s="223">
        <f>ROUND(Tabela113[[#This Row],[Količina]]*Tabela113[[#This Row],[cena/EM]],2)</f>
        <v>0</v>
      </c>
    </row>
    <row r="63" spans="1:9">
      <c r="A63" s="239">
        <v>62</v>
      </c>
      <c r="B63" s="234" t="s">
        <v>1313</v>
      </c>
      <c r="C63" s="247" t="s">
        <v>2256</v>
      </c>
      <c r="D63" s="399" t="s">
        <v>2257</v>
      </c>
      <c r="E63" s="276"/>
      <c r="F63" s="274" t="s">
        <v>25</v>
      </c>
      <c r="G63" s="222">
        <v>28</v>
      </c>
      <c r="H63" s="212"/>
      <c r="I63" s="223">
        <f>ROUND(Tabela113[[#This Row],[Količina]]*Tabela113[[#This Row],[cena/EM]],2)</f>
        <v>0</v>
      </c>
    </row>
    <row r="64" spans="1:9" ht="27.6">
      <c r="A64" s="239">
        <v>63</v>
      </c>
      <c r="B64" s="234" t="s">
        <v>1313</v>
      </c>
      <c r="C64" s="247" t="s">
        <v>2258</v>
      </c>
      <c r="D64" s="399" t="s">
        <v>2259</v>
      </c>
      <c r="E64" s="276"/>
      <c r="F64" s="274" t="s">
        <v>25</v>
      </c>
      <c r="G64" s="222">
        <v>1</v>
      </c>
      <c r="H64" s="212"/>
      <c r="I64" s="223">
        <f>ROUND(Tabela113[[#This Row],[Količina]]*Tabela113[[#This Row],[cena/EM]],2)</f>
        <v>0</v>
      </c>
    </row>
    <row r="65" spans="1:9" ht="27.6">
      <c r="A65" s="239">
        <v>64</v>
      </c>
      <c r="B65" s="234" t="s">
        <v>1313</v>
      </c>
      <c r="C65" s="247" t="s">
        <v>2260</v>
      </c>
      <c r="D65" s="399" t="s">
        <v>2261</v>
      </c>
      <c r="E65" s="276"/>
      <c r="F65" s="274" t="s">
        <v>1819</v>
      </c>
      <c r="G65" s="222">
        <v>9</v>
      </c>
      <c r="H65" s="212"/>
      <c r="I65" s="223">
        <f>ROUND(Tabela113[[#This Row],[Količina]]*Tabela113[[#This Row],[cena/EM]],2)</f>
        <v>0</v>
      </c>
    </row>
    <row r="66" spans="1:9" ht="41.4">
      <c r="A66" s="239">
        <v>65</v>
      </c>
      <c r="B66" s="234" t="s">
        <v>1313</v>
      </c>
      <c r="C66" s="247" t="s">
        <v>2262</v>
      </c>
      <c r="D66" s="399" t="s">
        <v>2263</v>
      </c>
      <c r="E66" s="276"/>
      <c r="F66" s="274" t="s">
        <v>1819</v>
      </c>
      <c r="G66" s="222">
        <v>15</v>
      </c>
      <c r="H66" s="212"/>
      <c r="I66" s="223">
        <f>ROUND(Tabela113[[#This Row],[Količina]]*Tabela113[[#This Row],[cena/EM]],2)</f>
        <v>0</v>
      </c>
    </row>
    <row r="67" spans="1:9">
      <c r="A67" s="239">
        <v>66</v>
      </c>
      <c r="B67" s="234" t="s">
        <v>1313</v>
      </c>
      <c r="C67" s="247" t="s">
        <v>2264</v>
      </c>
      <c r="D67" s="399" t="s">
        <v>2265</v>
      </c>
      <c r="E67" s="276"/>
      <c r="F67" s="274" t="s">
        <v>25</v>
      </c>
      <c r="G67" s="222">
        <v>12</v>
      </c>
      <c r="H67" s="212"/>
      <c r="I67" s="223">
        <f>ROUND(Tabela113[[#This Row],[Količina]]*Tabela113[[#This Row],[cena/EM]],2)</f>
        <v>0</v>
      </c>
    </row>
    <row r="68" spans="1:9" ht="41.4">
      <c r="A68" s="239">
        <v>67</v>
      </c>
      <c r="B68" s="234" t="s">
        <v>1313</v>
      </c>
      <c r="C68" s="247" t="s">
        <v>2266</v>
      </c>
      <c r="D68" s="412" t="s">
        <v>2267</v>
      </c>
      <c r="E68" s="276"/>
      <c r="F68" s="274" t="s">
        <v>25</v>
      </c>
      <c r="G68" s="222">
        <v>1</v>
      </c>
      <c r="H68" s="212"/>
      <c r="I68" s="223">
        <f>ROUND(Tabela113[[#This Row],[Količina]]*Tabela113[[#This Row],[cena/EM]],2)</f>
        <v>0</v>
      </c>
    </row>
    <row r="69" spans="1:9">
      <c r="A69" s="239">
        <v>68</v>
      </c>
      <c r="B69" s="234" t="s">
        <v>1313</v>
      </c>
      <c r="C69" s="247" t="s">
        <v>2268</v>
      </c>
      <c r="D69" s="399" t="s">
        <v>2269</v>
      </c>
      <c r="E69" s="276"/>
      <c r="F69" s="274" t="s">
        <v>25</v>
      </c>
      <c r="G69" s="222">
        <v>1</v>
      </c>
      <c r="H69" s="212"/>
      <c r="I69" s="223">
        <f>ROUND(Tabela113[[#This Row],[Količina]]*Tabela113[[#This Row],[cena/EM]],2)</f>
        <v>0</v>
      </c>
    </row>
    <row r="70" spans="1:9">
      <c r="A70" s="239">
        <v>69</v>
      </c>
      <c r="B70" s="234" t="s">
        <v>1313</v>
      </c>
      <c r="C70" s="247" t="s">
        <v>2270</v>
      </c>
      <c r="D70" s="413" t="s">
        <v>2271</v>
      </c>
      <c r="E70" s="276"/>
      <c r="F70" s="274" t="s">
        <v>25</v>
      </c>
      <c r="G70" s="222">
        <v>1</v>
      </c>
      <c r="H70" s="212"/>
      <c r="I70" s="223">
        <f>ROUND(Tabela113[[#This Row],[Količina]]*Tabela113[[#This Row],[cena/EM]],2)</f>
        <v>0</v>
      </c>
    </row>
    <row r="71" spans="1:9">
      <c r="A71" s="239">
        <v>70</v>
      </c>
      <c r="B71" s="234" t="s">
        <v>1313</v>
      </c>
      <c r="C71" s="247" t="s">
        <v>2272</v>
      </c>
      <c r="D71" s="413" t="s">
        <v>2273</v>
      </c>
      <c r="E71" s="276"/>
      <c r="F71" s="274" t="s">
        <v>25</v>
      </c>
      <c r="G71" s="222">
        <v>1</v>
      </c>
      <c r="H71" s="212"/>
      <c r="I71" s="223">
        <f>ROUND(Tabela113[[#This Row],[Količina]]*Tabela113[[#This Row],[cena/EM]],2)</f>
        <v>0</v>
      </c>
    </row>
    <row r="72" spans="1:9">
      <c r="A72" s="239">
        <v>71</v>
      </c>
      <c r="B72" s="234" t="s">
        <v>1313</v>
      </c>
      <c r="C72" s="247" t="s">
        <v>2274</v>
      </c>
      <c r="D72" s="399" t="s">
        <v>2275</v>
      </c>
      <c r="E72" s="276"/>
      <c r="F72" s="274" t="s">
        <v>25</v>
      </c>
      <c r="G72" s="222">
        <v>10</v>
      </c>
      <c r="H72" s="212"/>
      <c r="I72" s="223">
        <f>ROUND(Tabela113[[#This Row],[Količina]]*Tabela113[[#This Row],[cena/EM]],2)</f>
        <v>0</v>
      </c>
    </row>
    <row r="73" spans="1:9">
      <c r="A73" s="239">
        <v>72</v>
      </c>
      <c r="B73" s="234" t="s">
        <v>1313</v>
      </c>
      <c r="C73" s="247" t="s">
        <v>2276</v>
      </c>
      <c r="D73" s="399" t="s">
        <v>2277</v>
      </c>
      <c r="E73" s="276"/>
      <c r="F73" s="274" t="s">
        <v>25</v>
      </c>
      <c r="G73" s="222">
        <v>1</v>
      </c>
      <c r="H73" s="212"/>
      <c r="I73" s="223">
        <f>ROUND(Tabela113[[#This Row],[Količina]]*Tabela113[[#This Row],[cena/EM]],2)</f>
        <v>0</v>
      </c>
    </row>
    <row r="74" spans="1:9" ht="15">
      <c r="A74" s="239">
        <v>73</v>
      </c>
      <c r="B74" s="234" t="s">
        <v>1313</v>
      </c>
      <c r="C74" s="247" t="s">
        <v>2278</v>
      </c>
      <c r="D74" s="399" t="s">
        <v>2279</v>
      </c>
      <c r="E74" s="276"/>
      <c r="F74" s="274" t="s">
        <v>25</v>
      </c>
      <c r="G74" s="222">
        <v>1</v>
      </c>
      <c r="H74" s="212"/>
      <c r="I74" s="223">
        <f>ROUND(Tabela113[[#This Row],[Količina]]*Tabela113[[#This Row],[cena/EM]],2)</f>
        <v>0</v>
      </c>
    </row>
    <row r="75" spans="1:9">
      <c r="A75" s="239">
        <v>74</v>
      </c>
      <c r="B75" s="234" t="s">
        <v>1313</v>
      </c>
      <c r="C75" s="247" t="s">
        <v>2280</v>
      </c>
      <c r="D75" s="399" t="s">
        <v>1928</v>
      </c>
      <c r="E75" s="276"/>
      <c r="F75" s="274" t="s">
        <v>25</v>
      </c>
      <c r="G75" s="222">
        <v>11</v>
      </c>
      <c r="H75" s="212"/>
      <c r="I75" s="223">
        <f>ROUND(Tabela113[[#This Row],[Količina]]*Tabela113[[#This Row],[cena/EM]],2)</f>
        <v>0</v>
      </c>
    </row>
    <row r="76" spans="1:9">
      <c r="A76" s="239">
        <v>75</v>
      </c>
      <c r="B76" s="234" t="s">
        <v>1313</v>
      </c>
      <c r="C76" s="247" t="s">
        <v>2281</v>
      </c>
      <c r="D76" s="399" t="s">
        <v>1932</v>
      </c>
      <c r="E76" s="276"/>
      <c r="F76" s="274" t="s">
        <v>25</v>
      </c>
      <c r="G76" s="222">
        <v>2</v>
      </c>
      <c r="H76" s="212"/>
      <c r="I76" s="223">
        <f>ROUND(Tabela113[[#This Row],[Količina]]*Tabela113[[#This Row],[cena/EM]],2)</f>
        <v>0</v>
      </c>
    </row>
    <row r="77" spans="1:9">
      <c r="A77" s="239">
        <v>76</v>
      </c>
      <c r="B77" s="234" t="s">
        <v>1313</v>
      </c>
      <c r="C77" s="247" t="s">
        <v>2282</v>
      </c>
      <c r="D77" s="399" t="s">
        <v>1934</v>
      </c>
      <c r="E77" s="276"/>
      <c r="F77" s="274" t="s">
        <v>25</v>
      </c>
      <c r="G77" s="222">
        <v>1</v>
      </c>
      <c r="H77" s="212"/>
      <c r="I77" s="223">
        <f>ROUND(Tabela113[[#This Row],[Količina]]*Tabela113[[#This Row],[cena/EM]],2)</f>
        <v>0</v>
      </c>
    </row>
    <row r="78" spans="1:9">
      <c r="A78" s="239">
        <v>77</v>
      </c>
      <c r="B78" s="234" t="s">
        <v>1313</v>
      </c>
      <c r="C78" s="247" t="s">
        <v>2283</v>
      </c>
      <c r="D78" s="399" t="s">
        <v>2284</v>
      </c>
      <c r="E78" s="276"/>
      <c r="F78" s="274" t="s">
        <v>25</v>
      </c>
      <c r="G78" s="222">
        <v>10</v>
      </c>
      <c r="H78" s="212"/>
      <c r="I78" s="223">
        <f>ROUND(Tabela113[[#This Row],[Količina]]*Tabela113[[#This Row],[cena/EM]],2)</f>
        <v>0</v>
      </c>
    </row>
    <row r="79" spans="1:9">
      <c r="A79" s="239">
        <v>78</v>
      </c>
      <c r="B79" s="234" t="s">
        <v>1313</v>
      </c>
      <c r="C79" s="247" t="s">
        <v>2285</v>
      </c>
      <c r="D79" s="414" t="s">
        <v>1996</v>
      </c>
      <c r="E79" s="276"/>
      <c r="F79" s="274" t="s">
        <v>25</v>
      </c>
      <c r="G79" s="222">
        <v>1</v>
      </c>
      <c r="H79" s="212"/>
      <c r="I79" s="223">
        <f>ROUND(Tabela113[[#This Row],[Količina]]*Tabela113[[#This Row],[cena/EM]],2)</f>
        <v>0</v>
      </c>
    </row>
    <row r="80" spans="1:9" ht="27.6">
      <c r="A80" s="239">
        <v>79</v>
      </c>
      <c r="B80" s="234" t="s">
        <v>1313</v>
      </c>
      <c r="C80" s="247" t="s">
        <v>2286</v>
      </c>
      <c r="D80" s="414" t="s">
        <v>2287</v>
      </c>
      <c r="E80" s="276"/>
      <c r="F80" s="274" t="s">
        <v>25</v>
      </c>
      <c r="G80" s="222">
        <v>1</v>
      </c>
      <c r="H80" s="212"/>
      <c r="I80" s="223">
        <f>ROUND(Tabela113[[#This Row],[Količina]]*Tabela113[[#This Row],[cena/EM]],2)</f>
        <v>0</v>
      </c>
    </row>
    <row r="81" spans="1:9">
      <c r="A81" s="239">
        <v>80</v>
      </c>
      <c r="B81" s="234" t="s">
        <v>1313</v>
      </c>
      <c r="C81" s="247" t="s">
        <v>2288</v>
      </c>
      <c r="D81" s="414" t="s">
        <v>2000</v>
      </c>
      <c r="E81" s="276"/>
      <c r="F81" s="274" t="s">
        <v>25</v>
      </c>
      <c r="G81" s="222">
        <v>1</v>
      </c>
      <c r="H81" s="212"/>
      <c r="I81" s="223">
        <f>ROUND(Tabela113[[#This Row],[Količina]]*Tabela113[[#This Row],[cena/EM]],2)</f>
        <v>0</v>
      </c>
    </row>
    <row r="82" spans="1:9">
      <c r="A82" s="239">
        <v>81</v>
      </c>
      <c r="B82" s="234" t="s">
        <v>1313</v>
      </c>
      <c r="C82" s="247" t="s">
        <v>2289</v>
      </c>
      <c r="D82" s="414" t="s">
        <v>2002</v>
      </c>
      <c r="E82" s="276"/>
      <c r="F82" s="274" t="s">
        <v>25</v>
      </c>
      <c r="G82" s="222">
        <v>2</v>
      </c>
      <c r="H82" s="212"/>
      <c r="I82" s="223">
        <f>ROUND(Tabela113[[#This Row],[Količina]]*Tabela113[[#This Row],[cena/EM]],2)</f>
        <v>0</v>
      </c>
    </row>
    <row r="83" spans="1:9">
      <c r="A83" s="239">
        <v>82</v>
      </c>
      <c r="B83" s="234" t="s">
        <v>1313</v>
      </c>
      <c r="C83" s="247" t="s">
        <v>2290</v>
      </c>
      <c r="D83" s="408" t="s">
        <v>2291</v>
      </c>
      <c r="E83" s="276"/>
      <c r="F83" s="274" t="s">
        <v>25</v>
      </c>
      <c r="G83" s="222">
        <v>1</v>
      </c>
      <c r="H83" s="212"/>
      <c r="I83" s="223">
        <f>ROUND(Tabela113[[#This Row],[Količina]]*Tabela113[[#This Row],[cena/EM]],2)</f>
        <v>0</v>
      </c>
    </row>
    <row r="84" spans="1:9" ht="41.4">
      <c r="A84" s="239">
        <v>83</v>
      </c>
      <c r="B84" s="234" t="s">
        <v>1313</v>
      </c>
      <c r="C84" s="247" t="s">
        <v>2292</v>
      </c>
      <c r="D84" s="412" t="s">
        <v>2293</v>
      </c>
      <c r="E84" s="276"/>
      <c r="F84" s="274" t="s">
        <v>25</v>
      </c>
      <c r="G84" s="222">
        <v>1</v>
      </c>
      <c r="H84" s="212"/>
      <c r="I84" s="223">
        <f>ROUND(Tabela113[[#This Row],[Količina]]*Tabela113[[#This Row],[cena/EM]],2)</f>
        <v>0</v>
      </c>
    </row>
    <row r="85" spans="1:9">
      <c r="A85" s="239">
        <v>84</v>
      </c>
      <c r="B85" s="234" t="s">
        <v>1313</v>
      </c>
      <c r="C85" s="247" t="s">
        <v>2294</v>
      </c>
      <c r="D85" s="399" t="s">
        <v>2269</v>
      </c>
      <c r="E85" s="276"/>
      <c r="F85" s="274" t="s">
        <v>25</v>
      </c>
      <c r="G85" s="222">
        <v>1</v>
      </c>
      <c r="H85" s="212"/>
      <c r="I85" s="223">
        <f>ROUND(Tabela113[[#This Row],[Količina]]*Tabela113[[#This Row],[cena/EM]],2)</f>
        <v>0</v>
      </c>
    </row>
    <row r="86" spans="1:9">
      <c r="A86" s="239">
        <v>85</v>
      </c>
      <c r="B86" s="234" t="s">
        <v>1313</v>
      </c>
      <c r="C86" s="247" t="s">
        <v>2295</v>
      </c>
      <c r="D86" s="413" t="s">
        <v>2271</v>
      </c>
      <c r="E86" s="276"/>
      <c r="F86" s="274" t="s">
        <v>25</v>
      </c>
      <c r="G86" s="222">
        <v>1</v>
      </c>
      <c r="H86" s="212"/>
      <c r="I86" s="223">
        <f>ROUND(Tabela113[[#This Row],[Količina]]*Tabela113[[#This Row],[cena/EM]],2)</f>
        <v>0</v>
      </c>
    </row>
    <row r="87" spans="1:9">
      <c r="A87" s="239">
        <v>86</v>
      </c>
      <c r="B87" s="234" t="s">
        <v>1313</v>
      </c>
      <c r="C87" s="247" t="s">
        <v>2296</v>
      </c>
      <c r="D87" s="413" t="s">
        <v>2273</v>
      </c>
      <c r="E87" s="276"/>
      <c r="F87" s="274" t="s">
        <v>25</v>
      </c>
      <c r="G87" s="222">
        <v>1</v>
      </c>
      <c r="H87" s="212"/>
      <c r="I87" s="223">
        <f>ROUND(Tabela113[[#This Row],[Količina]]*Tabela113[[#This Row],[cena/EM]],2)</f>
        <v>0</v>
      </c>
    </row>
    <row r="88" spans="1:9">
      <c r="A88" s="239">
        <v>87</v>
      </c>
      <c r="B88" s="234" t="s">
        <v>1313</v>
      </c>
      <c r="C88" s="247" t="s">
        <v>2297</v>
      </c>
      <c r="D88" s="399" t="s">
        <v>2298</v>
      </c>
      <c r="E88" s="276"/>
      <c r="F88" s="274" t="s">
        <v>25</v>
      </c>
      <c r="G88" s="222">
        <v>1</v>
      </c>
      <c r="H88" s="212"/>
      <c r="I88" s="223">
        <f>ROUND(Tabela113[[#This Row],[Količina]]*Tabela113[[#This Row],[cena/EM]],2)</f>
        <v>0</v>
      </c>
    </row>
    <row r="89" spans="1:9">
      <c r="A89" s="239">
        <v>88</v>
      </c>
      <c r="B89" s="234" t="s">
        <v>1313</v>
      </c>
      <c r="C89" s="247" t="s">
        <v>2299</v>
      </c>
      <c r="D89" s="408" t="s">
        <v>1948</v>
      </c>
      <c r="E89" s="276"/>
      <c r="F89" s="274" t="s">
        <v>25</v>
      </c>
      <c r="G89" s="222">
        <v>1</v>
      </c>
      <c r="H89" s="212"/>
      <c r="I89" s="223">
        <f>ROUND(Tabela113[[#This Row],[Količina]]*Tabela113[[#This Row],[cena/EM]],2)</f>
        <v>0</v>
      </c>
    </row>
    <row r="90" spans="1:9">
      <c r="A90" s="239">
        <v>89</v>
      </c>
      <c r="B90" s="234" t="s">
        <v>1313</v>
      </c>
      <c r="C90" s="247" t="s">
        <v>2300</v>
      </c>
      <c r="D90" s="415" t="s">
        <v>1952</v>
      </c>
      <c r="E90" s="276"/>
      <c r="F90" s="274" t="s">
        <v>25</v>
      </c>
      <c r="G90" s="222">
        <v>1</v>
      </c>
      <c r="H90" s="212"/>
      <c r="I90" s="223">
        <f>ROUND(Tabela113[[#This Row],[Količina]]*Tabela113[[#This Row],[cena/EM]],2)</f>
        <v>0</v>
      </c>
    </row>
    <row r="91" spans="1:9">
      <c r="A91" s="239">
        <v>90</v>
      </c>
      <c r="B91" s="234" t="s">
        <v>1313</v>
      </c>
      <c r="C91" s="247" t="s">
        <v>2301</v>
      </c>
      <c r="D91" s="399" t="s">
        <v>1928</v>
      </c>
      <c r="E91" s="276"/>
      <c r="F91" s="274" t="s">
        <v>25</v>
      </c>
      <c r="G91" s="222">
        <v>10</v>
      </c>
      <c r="H91" s="212"/>
      <c r="I91" s="223">
        <f>ROUND(Tabela113[[#This Row],[Količina]]*Tabela113[[#This Row],[cena/EM]],2)</f>
        <v>0</v>
      </c>
    </row>
    <row r="92" spans="1:9">
      <c r="A92" s="239">
        <v>91</v>
      </c>
      <c r="B92" s="234" t="s">
        <v>1313</v>
      </c>
      <c r="C92" s="247" t="s">
        <v>2302</v>
      </c>
      <c r="D92" s="399" t="s">
        <v>1932</v>
      </c>
      <c r="E92" s="276"/>
      <c r="F92" s="274" t="s">
        <v>25</v>
      </c>
      <c r="G92" s="222">
        <v>16</v>
      </c>
      <c r="H92" s="212"/>
      <c r="I92" s="223">
        <f>ROUND(Tabela113[[#This Row],[Količina]]*Tabela113[[#This Row],[cena/EM]],2)</f>
        <v>0</v>
      </c>
    </row>
    <row r="93" spans="1:9">
      <c r="A93" s="239">
        <v>92</v>
      </c>
      <c r="B93" s="234" t="s">
        <v>1313</v>
      </c>
      <c r="C93" s="247" t="s">
        <v>2303</v>
      </c>
      <c r="D93" s="399" t="s">
        <v>1934</v>
      </c>
      <c r="E93" s="276"/>
      <c r="F93" s="274" t="s">
        <v>25</v>
      </c>
      <c r="G93" s="222">
        <v>3</v>
      </c>
      <c r="H93" s="212"/>
      <c r="I93" s="223">
        <f>ROUND(Tabela113[[#This Row],[Količina]]*Tabela113[[#This Row],[cena/EM]],2)</f>
        <v>0</v>
      </c>
    </row>
    <row r="94" spans="1:9">
      <c r="A94" s="239">
        <v>93</v>
      </c>
      <c r="B94" s="234" t="s">
        <v>1313</v>
      </c>
      <c r="C94" s="247" t="s">
        <v>2304</v>
      </c>
      <c r="D94" s="399" t="s">
        <v>2284</v>
      </c>
      <c r="E94" s="276"/>
      <c r="F94" s="274" t="s">
        <v>25</v>
      </c>
      <c r="G94" s="222">
        <v>2</v>
      </c>
      <c r="H94" s="212"/>
      <c r="I94" s="223">
        <f>ROUND(Tabela113[[#This Row],[Količina]]*Tabela113[[#This Row],[cena/EM]],2)</f>
        <v>0</v>
      </c>
    </row>
    <row r="95" spans="1:9">
      <c r="A95" s="239">
        <v>94</v>
      </c>
      <c r="B95" s="234" t="s">
        <v>1313</v>
      </c>
      <c r="C95" s="247" t="s">
        <v>2305</v>
      </c>
      <c r="D95" s="416" t="s">
        <v>1946</v>
      </c>
      <c r="E95" s="276"/>
      <c r="F95" s="274" t="s">
        <v>25</v>
      </c>
      <c r="G95" s="222">
        <v>4</v>
      </c>
      <c r="H95" s="212"/>
      <c r="I95" s="223">
        <f>ROUND(Tabela113[[#This Row],[Količina]]*Tabela113[[#This Row],[cena/EM]],2)</f>
        <v>0</v>
      </c>
    </row>
    <row r="96" spans="1:9">
      <c r="A96" s="239">
        <v>95</v>
      </c>
      <c r="B96" s="234" t="s">
        <v>1313</v>
      </c>
      <c r="C96" s="247" t="s">
        <v>2306</v>
      </c>
      <c r="D96" s="399" t="s">
        <v>2307</v>
      </c>
      <c r="E96" s="276"/>
      <c r="F96" s="274" t="s">
        <v>25</v>
      </c>
      <c r="G96" s="222">
        <v>1</v>
      </c>
      <c r="H96" s="212"/>
      <c r="I96" s="223">
        <f>ROUND(Tabela113[[#This Row],[Količina]]*Tabela113[[#This Row],[cena/EM]],2)</f>
        <v>0</v>
      </c>
    </row>
    <row r="97" spans="1:220">
      <c r="A97" s="239">
        <v>96</v>
      </c>
      <c r="B97" s="234" t="s">
        <v>1313</v>
      </c>
      <c r="C97" s="247" t="s">
        <v>2308</v>
      </c>
      <c r="D97" s="408" t="s">
        <v>2309</v>
      </c>
      <c r="E97" s="276"/>
      <c r="F97" s="274" t="s">
        <v>25</v>
      </c>
      <c r="G97" s="222">
        <v>1</v>
      </c>
      <c r="H97" s="212"/>
      <c r="I97" s="223">
        <f>ROUND(Tabela113[[#This Row],[Količina]]*Tabela113[[#This Row],[cena/EM]],2)</f>
        <v>0</v>
      </c>
    </row>
    <row r="98" spans="1:220">
      <c r="A98" s="239">
        <v>97</v>
      </c>
      <c r="B98" s="234" t="s">
        <v>1313</v>
      </c>
      <c r="C98" s="247" t="s">
        <v>2310</v>
      </c>
      <c r="D98" s="408" t="s">
        <v>2311</v>
      </c>
      <c r="E98" s="276"/>
      <c r="F98" s="274" t="s">
        <v>25</v>
      </c>
      <c r="G98" s="222">
        <v>1</v>
      </c>
      <c r="H98" s="212"/>
      <c r="I98" s="223">
        <f>ROUND(Tabela113[[#This Row],[Količina]]*Tabela113[[#This Row],[cena/EM]],2)</f>
        <v>0</v>
      </c>
    </row>
    <row r="99" spans="1:220">
      <c r="A99" s="5">
        <v>98</v>
      </c>
      <c r="B99" s="34" t="s">
        <v>1313</v>
      </c>
      <c r="C99" s="42" t="s">
        <v>2153</v>
      </c>
      <c r="D99" s="33" t="s">
        <v>2154</v>
      </c>
      <c r="E99" s="34"/>
      <c r="F99" s="36">
        <f>ROUND(SUM(I100:I114),2)</f>
        <v>0</v>
      </c>
      <c r="G99" s="52"/>
      <c r="H99" s="52"/>
      <c r="I99" s="49" t="str">
        <f>IF(Tabela113[[#This Row],[Količina]]&lt;&gt;0,(ROUND(SUM(Tabela113[[#This Row],[Količina]]*Tabela113[[#This Row],[cena/EM]]),2)),"")</f>
        <v/>
      </c>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row>
    <row r="100" spans="1:220">
      <c r="A100" s="239">
        <v>99</v>
      </c>
      <c r="B100" s="234" t="s">
        <v>1313</v>
      </c>
      <c r="C100" s="247" t="s">
        <v>2312</v>
      </c>
      <c r="D100" s="399" t="s">
        <v>2313</v>
      </c>
      <c r="E100" s="276"/>
      <c r="F100" s="274" t="s">
        <v>1702</v>
      </c>
      <c r="G100" s="222">
        <v>145</v>
      </c>
      <c r="H100" s="212"/>
      <c r="I100" s="223">
        <f>ROUND(Tabela113[[#This Row],[Količina]]*Tabela113[[#This Row],[cena/EM]],2)</f>
        <v>0</v>
      </c>
    </row>
    <row r="101" spans="1:220" ht="27.6">
      <c r="A101" s="239">
        <v>100</v>
      </c>
      <c r="B101" s="234" t="s">
        <v>1313</v>
      </c>
      <c r="C101" s="247" t="s">
        <v>2314</v>
      </c>
      <c r="D101" s="408" t="s">
        <v>2315</v>
      </c>
      <c r="E101" s="276"/>
      <c r="F101" s="274" t="s">
        <v>1702</v>
      </c>
      <c r="G101" s="222">
        <v>35</v>
      </c>
      <c r="H101" s="212"/>
      <c r="I101" s="223">
        <f>ROUND(Tabela113[[#This Row],[Količina]]*Tabela113[[#This Row],[cena/EM]],2)</f>
        <v>0</v>
      </c>
    </row>
    <row r="102" spans="1:220" s="130" customFormat="1" ht="27.6">
      <c r="A102" s="239">
        <v>101</v>
      </c>
      <c r="B102" s="234" t="s">
        <v>1313</v>
      </c>
      <c r="C102" s="247" t="s">
        <v>2316</v>
      </c>
      <c r="D102" s="408" t="s">
        <v>2317</v>
      </c>
      <c r="E102" s="276"/>
      <c r="F102" s="274" t="s">
        <v>1702</v>
      </c>
      <c r="G102" s="222">
        <v>24</v>
      </c>
      <c r="H102" s="212"/>
      <c r="I102" s="223">
        <f>ROUND(Tabela113[[#This Row],[Količina]]*Tabela113[[#This Row],[cena/EM]],2)</f>
        <v>0</v>
      </c>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c r="BB102" s="418"/>
      <c r="BC102" s="418"/>
      <c r="BD102" s="418"/>
      <c r="BE102" s="418"/>
      <c r="BF102" s="418"/>
      <c r="BG102" s="418"/>
      <c r="BH102" s="418"/>
      <c r="BI102" s="418"/>
      <c r="BJ102" s="418"/>
      <c r="BK102" s="418"/>
      <c r="BL102" s="418"/>
      <c r="BM102" s="418"/>
      <c r="BN102" s="418"/>
      <c r="BO102" s="418"/>
      <c r="BP102" s="418"/>
      <c r="BQ102" s="418"/>
      <c r="BR102" s="418"/>
      <c r="BS102" s="418"/>
      <c r="BT102" s="418"/>
      <c r="BU102" s="418"/>
      <c r="BV102" s="418"/>
      <c r="BW102" s="418"/>
      <c r="BX102" s="418"/>
      <c r="BY102" s="418"/>
      <c r="BZ102" s="418"/>
      <c r="CA102" s="418"/>
      <c r="CB102" s="418"/>
      <c r="CC102" s="418"/>
      <c r="CD102" s="418"/>
      <c r="CE102" s="418"/>
      <c r="CF102" s="418"/>
      <c r="CG102" s="418"/>
      <c r="CH102" s="418"/>
      <c r="CI102" s="418"/>
      <c r="CJ102" s="418"/>
      <c r="CK102" s="418"/>
      <c r="CL102" s="418"/>
      <c r="CM102" s="418"/>
      <c r="CN102" s="418"/>
      <c r="CO102" s="418"/>
      <c r="CP102" s="418"/>
      <c r="CQ102" s="418"/>
      <c r="CR102" s="418"/>
      <c r="CS102" s="418"/>
      <c r="CT102" s="418"/>
      <c r="CU102" s="418"/>
      <c r="CV102" s="418"/>
      <c r="CW102" s="418"/>
      <c r="CX102" s="418"/>
      <c r="CY102" s="418"/>
      <c r="CZ102" s="418"/>
      <c r="DA102" s="418"/>
      <c r="DB102" s="418"/>
      <c r="DC102" s="418"/>
      <c r="DD102" s="418"/>
      <c r="DE102" s="418"/>
      <c r="DF102" s="418"/>
      <c r="DG102" s="418"/>
      <c r="DH102" s="418"/>
      <c r="DI102" s="418"/>
      <c r="DJ102" s="418"/>
      <c r="DK102" s="418"/>
      <c r="DL102" s="418"/>
      <c r="DM102" s="418"/>
      <c r="DN102" s="418"/>
      <c r="DO102" s="418"/>
      <c r="DP102" s="418"/>
      <c r="DQ102" s="418"/>
      <c r="DR102" s="418"/>
      <c r="DS102" s="418"/>
      <c r="DT102" s="418"/>
      <c r="DU102" s="418"/>
      <c r="DV102" s="418"/>
      <c r="DW102" s="418"/>
      <c r="DX102" s="418"/>
      <c r="DY102" s="418"/>
      <c r="DZ102" s="418"/>
      <c r="EA102" s="418"/>
      <c r="EB102" s="418"/>
      <c r="EC102" s="418"/>
      <c r="ED102" s="418"/>
      <c r="EE102" s="418"/>
      <c r="EF102" s="418"/>
      <c r="EG102" s="418"/>
      <c r="EH102" s="418"/>
      <c r="EI102" s="418"/>
      <c r="EJ102" s="418"/>
      <c r="EK102" s="418"/>
      <c r="EL102" s="418"/>
      <c r="EM102" s="418"/>
      <c r="EN102" s="418"/>
      <c r="EO102" s="418"/>
      <c r="EP102" s="418"/>
      <c r="EQ102" s="418"/>
      <c r="ER102" s="418"/>
      <c r="ES102" s="418"/>
      <c r="ET102" s="418"/>
      <c r="EU102" s="418"/>
      <c r="EV102" s="418"/>
      <c r="EW102" s="418"/>
      <c r="EX102" s="418"/>
      <c r="EY102" s="418"/>
      <c r="EZ102" s="418"/>
      <c r="FA102" s="418"/>
      <c r="FB102" s="418"/>
      <c r="FC102" s="418"/>
      <c r="FD102" s="418"/>
      <c r="FE102" s="418"/>
      <c r="FF102" s="418"/>
      <c r="FG102" s="418"/>
      <c r="FH102" s="418"/>
      <c r="FI102" s="418"/>
      <c r="FJ102" s="418"/>
      <c r="FK102" s="418"/>
      <c r="FL102" s="418"/>
      <c r="FM102" s="418"/>
      <c r="FN102" s="418"/>
      <c r="FO102" s="418"/>
      <c r="FP102" s="418"/>
      <c r="FQ102" s="418"/>
      <c r="FR102" s="418"/>
      <c r="FS102" s="418"/>
      <c r="FT102" s="418"/>
      <c r="FU102" s="418"/>
      <c r="FV102" s="418"/>
      <c r="FW102" s="418"/>
      <c r="FX102" s="418"/>
      <c r="FY102" s="418"/>
      <c r="FZ102" s="418"/>
      <c r="GA102" s="418"/>
      <c r="GB102" s="418"/>
      <c r="GC102" s="418"/>
      <c r="GD102" s="418"/>
      <c r="GE102" s="418"/>
      <c r="GF102" s="418"/>
      <c r="GG102" s="418"/>
      <c r="GH102" s="418"/>
      <c r="GI102" s="418"/>
      <c r="GJ102" s="418"/>
      <c r="GK102" s="418"/>
      <c r="GL102" s="418"/>
      <c r="GM102" s="418"/>
      <c r="GN102" s="418"/>
      <c r="GO102" s="418"/>
      <c r="GP102" s="418"/>
      <c r="GQ102" s="418"/>
      <c r="GR102" s="418"/>
      <c r="GS102" s="418"/>
      <c r="GT102" s="418"/>
      <c r="GU102" s="418"/>
      <c r="GV102" s="418"/>
      <c r="GW102" s="418"/>
      <c r="GX102" s="418"/>
      <c r="GY102" s="418"/>
      <c r="GZ102" s="418"/>
      <c r="HA102" s="418"/>
      <c r="HB102" s="418"/>
      <c r="HC102" s="418"/>
      <c r="HD102" s="418"/>
      <c r="HE102" s="418"/>
      <c r="HF102" s="418"/>
      <c r="HG102" s="418"/>
      <c r="HH102" s="418"/>
      <c r="HI102" s="418"/>
      <c r="HJ102" s="418"/>
      <c r="HK102" s="418"/>
      <c r="HL102" s="418"/>
    </row>
    <row r="103" spans="1:220" s="130" customFormat="1" ht="27.6">
      <c r="A103" s="239">
        <v>102</v>
      </c>
      <c r="B103" s="234" t="s">
        <v>1313</v>
      </c>
      <c r="C103" s="247" t="s">
        <v>2318</v>
      </c>
      <c r="D103" s="408" t="s">
        <v>2319</v>
      </c>
      <c r="E103" s="276"/>
      <c r="F103" s="274" t="s">
        <v>1702</v>
      </c>
      <c r="G103" s="222">
        <v>20</v>
      </c>
      <c r="H103" s="212"/>
      <c r="I103" s="223">
        <f>ROUND(Tabela113[[#This Row],[Količina]]*Tabela113[[#This Row],[cena/EM]],2)</f>
        <v>0</v>
      </c>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c r="BB103" s="418"/>
      <c r="BC103" s="418"/>
      <c r="BD103" s="418"/>
      <c r="BE103" s="418"/>
      <c r="BF103" s="418"/>
      <c r="BG103" s="418"/>
      <c r="BH103" s="418"/>
      <c r="BI103" s="418"/>
      <c r="BJ103" s="418"/>
      <c r="BK103" s="418"/>
      <c r="BL103" s="418"/>
      <c r="BM103" s="418"/>
      <c r="BN103" s="418"/>
      <c r="BO103" s="418"/>
      <c r="BP103" s="418"/>
      <c r="BQ103" s="418"/>
      <c r="BR103" s="418"/>
      <c r="BS103" s="418"/>
      <c r="BT103" s="418"/>
      <c r="BU103" s="418"/>
      <c r="BV103" s="418"/>
      <c r="BW103" s="418"/>
      <c r="BX103" s="418"/>
      <c r="BY103" s="418"/>
      <c r="BZ103" s="418"/>
      <c r="CA103" s="418"/>
      <c r="CB103" s="418"/>
      <c r="CC103" s="418"/>
      <c r="CD103" s="418"/>
      <c r="CE103" s="418"/>
      <c r="CF103" s="418"/>
      <c r="CG103" s="418"/>
      <c r="CH103" s="418"/>
      <c r="CI103" s="418"/>
      <c r="CJ103" s="418"/>
      <c r="CK103" s="418"/>
      <c r="CL103" s="418"/>
      <c r="CM103" s="418"/>
      <c r="CN103" s="418"/>
      <c r="CO103" s="418"/>
      <c r="CP103" s="418"/>
      <c r="CQ103" s="418"/>
      <c r="CR103" s="418"/>
      <c r="CS103" s="418"/>
      <c r="CT103" s="418"/>
      <c r="CU103" s="418"/>
      <c r="CV103" s="418"/>
      <c r="CW103" s="418"/>
      <c r="CX103" s="418"/>
      <c r="CY103" s="418"/>
      <c r="CZ103" s="418"/>
      <c r="DA103" s="418"/>
      <c r="DB103" s="418"/>
      <c r="DC103" s="418"/>
      <c r="DD103" s="418"/>
      <c r="DE103" s="418"/>
      <c r="DF103" s="418"/>
      <c r="DG103" s="418"/>
      <c r="DH103" s="418"/>
      <c r="DI103" s="418"/>
      <c r="DJ103" s="418"/>
      <c r="DK103" s="418"/>
      <c r="DL103" s="418"/>
      <c r="DM103" s="418"/>
      <c r="DN103" s="418"/>
      <c r="DO103" s="418"/>
      <c r="DP103" s="418"/>
      <c r="DQ103" s="418"/>
      <c r="DR103" s="418"/>
      <c r="DS103" s="418"/>
      <c r="DT103" s="418"/>
      <c r="DU103" s="418"/>
      <c r="DV103" s="418"/>
      <c r="DW103" s="418"/>
      <c r="DX103" s="418"/>
      <c r="DY103" s="418"/>
      <c r="DZ103" s="418"/>
      <c r="EA103" s="418"/>
      <c r="EB103" s="418"/>
      <c r="EC103" s="418"/>
      <c r="ED103" s="418"/>
      <c r="EE103" s="418"/>
      <c r="EF103" s="418"/>
      <c r="EG103" s="418"/>
      <c r="EH103" s="418"/>
      <c r="EI103" s="418"/>
      <c r="EJ103" s="418"/>
      <c r="EK103" s="418"/>
      <c r="EL103" s="418"/>
      <c r="EM103" s="418"/>
      <c r="EN103" s="418"/>
      <c r="EO103" s="418"/>
      <c r="EP103" s="418"/>
      <c r="EQ103" s="418"/>
      <c r="ER103" s="418"/>
      <c r="ES103" s="418"/>
      <c r="ET103" s="418"/>
      <c r="EU103" s="418"/>
      <c r="EV103" s="418"/>
      <c r="EW103" s="418"/>
      <c r="EX103" s="418"/>
      <c r="EY103" s="418"/>
      <c r="EZ103" s="418"/>
      <c r="FA103" s="418"/>
      <c r="FB103" s="418"/>
      <c r="FC103" s="418"/>
      <c r="FD103" s="418"/>
      <c r="FE103" s="418"/>
      <c r="FF103" s="418"/>
      <c r="FG103" s="418"/>
      <c r="FH103" s="418"/>
      <c r="FI103" s="418"/>
      <c r="FJ103" s="418"/>
      <c r="FK103" s="418"/>
      <c r="FL103" s="418"/>
      <c r="FM103" s="418"/>
      <c r="FN103" s="418"/>
      <c r="FO103" s="418"/>
      <c r="FP103" s="418"/>
      <c r="FQ103" s="418"/>
      <c r="FR103" s="418"/>
      <c r="FS103" s="418"/>
      <c r="FT103" s="418"/>
      <c r="FU103" s="418"/>
      <c r="FV103" s="418"/>
      <c r="FW103" s="418"/>
      <c r="FX103" s="418"/>
      <c r="FY103" s="418"/>
      <c r="FZ103" s="418"/>
      <c r="GA103" s="418"/>
      <c r="GB103" s="418"/>
      <c r="GC103" s="418"/>
      <c r="GD103" s="418"/>
      <c r="GE103" s="418"/>
      <c r="GF103" s="418"/>
      <c r="GG103" s="418"/>
      <c r="GH103" s="418"/>
      <c r="GI103" s="418"/>
      <c r="GJ103" s="418"/>
      <c r="GK103" s="418"/>
      <c r="GL103" s="418"/>
      <c r="GM103" s="418"/>
      <c r="GN103" s="418"/>
      <c r="GO103" s="418"/>
      <c r="GP103" s="418"/>
      <c r="GQ103" s="418"/>
      <c r="GR103" s="418"/>
      <c r="GS103" s="418"/>
      <c r="GT103" s="418"/>
      <c r="GU103" s="418"/>
      <c r="GV103" s="418"/>
      <c r="GW103" s="418"/>
      <c r="GX103" s="418"/>
      <c r="GY103" s="418"/>
      <c r="GZ103" s="418"/>
      <c r="HA103" s="418"/>
      <c r="HB103" s="418"/>
      <c r="HC103" s="418"/>
      <c r="HD103" s="418"/>
      <c r="HE103" s="418"/>
      <c r="HF103" s="418"/>
      <c r="HG103" s="418"/>
      <c r="HH103" s="418"/>
      <c r="HI103" s="418"/>
      <c r="HJ103" s="418"/>
      <c r="HK103" s="418"/>
      <c r="HL103" s="418"/>
    </row>
    <row r="104" spans="1:220" s="130" customFormat="1" ht="27.6">
      <c r="A104" s="239">
        <v>103</v>
      </c>
      <c r="B104" s="234" t="s">
        <v>1313</v>
      </c>
      <c r="C104" s="247" t="s">
        <v>2320</v>
      </c>
      <c r="D104" s="408" t="s">
        <v>2321</v>
      </c>
      <c r="E104" s="276"/>
      <c r="F104" s="274" t="s">
        <v>1702</v>
      </c>
      <c r="G104" s="222">
        <v>30</v>
      </c>
      <c r="H104" s="212"/>
      <c r="I104" s="223">
        <f>ROUND(Tabela113[[#This Row],[Količina]]*Tabela113[[#This Row],[cena/EM]],2)</f>
        <v>0</v>
      </c>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418"/>
      <c r="EB104" s="418"/>
      <c r="EC104" s="418"/>
      <c r="ED104" s="418"/>
      <c r="EE104" s="418"/>
      <c r="EF104" s="418"/>
      <c r="EG104" s="418"/>
      <c r="EH104" s="418"/>
      <c r="EI104" s="418"/>
      <c r="EJ104" s="418"/>
      <c r="EK104" s="418"/>
      <c r="EL104" s="418"/>
      <c r="EM104" s="418"/>
      <c r="EN104" s="418"/>
      <c r="EO104" s="418"/>
      <c r="EP104" s="418"/>
      <c r="EQ104" s="418"/>
      <c r="ER104" s="418"/>
      <c r="ES104" s="418"/>
      <c r="ET104" s="418"/>
      <c r="EU104" s="418"/>
      <c r="EV104" s="418"/>
      <c r="EW104" s="418"/>
      <c r="EX104" s="418"/>
      <c r="EY104" s="418"/>
      <c r="EZ104" s="418"/>
      <c r="FA104" s="418"/>
      <c r="FB104" s="418"/>
      <c r="FC104" s="418"/>
      <c r="FD104" s="418"/>
      <c r="FE104" s="418"/>
      <c r="FF104" s="418"/>
      <c r="FG104" s="418"/>
      <c r="FH104" s="418"/>
      <c r="FI104" s="418"/>
      <c r="FJ104" s="418"/>
      <c r="FK104" s="418"/>
      <c r="FL104" s="418"/>
      <c r="FM104" s="418"/>
      <c r="FN104" s="418"/>
      <c r="FO104" s="418"/>
      <c r="FP104" s="418"/>
      <c r="FQ104" s="418"/>
      <c r="FR104" s="418"/>
      <c r="FS104" s="418"/>
      <c r="FT104" s="418"/>
      <c r="FU104" s="418"/>
      <c r="FV104" s="418"/>
      <c r="FW104" s="418"/>
      <c r="FX104" s="418"/>
      <c r="FY104" s="418"/>
      <c r="FZ104" s="418"/>
      <c r="GA104" s="418"/>
      <c r="GB104" s="418"/>
      <c r="GC104" s="418"/>
      <c r="GD104" s="418"/>
      <c r="GE104" s="418"/>
      <c r="GF104" s="418"/>
      <c r="GG104" s="418"/>
      <c r="GH104" s="418"/>
      <c r="GI104" s="418"/>
      <c r="GJ104" s="418"/>
      <c r="GK104" s="418"/>
      <c r="GL104" s="418"/>
      <c r="GM104" s="418"/>
      <c r="GN104" s="418"/>
      <c r="GO104" s="418"/>
      <c r="GP104" s="418"/>
      <c r="GQ104" s="418"/>
      <c r="GR104" s="418"/>
      <c r="GS104" s="418"/>
      <c r="GT104" s="418"/>
      <c r="GU104" s="418"/>
      <c r="GV104" s="418"/>
      <c r="GW104" s="418"/>
      <c r="GX104" s="418"/>
      <c r="GY104" s="418"/>
      <c r="GZ104" s="418"/>
      <c r="HA104" s="418"/>
      <c r="HB104" s="418"/>
      <c r="HC104" s="418"/>
      <c r="HD104" s="418"/>
      <c r="HE104" s="418"/>
      <c r="HF104" s="418"/>
      <c r="HG104" s="418"/>
      <c r="HH104" s="418"/>
      <c r="HI104" s="418"/>
      <c r="HJ104" s="418"/>
      <c r="HK104" s="418"/>
      <c r="HL104" s="418"/>
    </row>
    <row r="105" spans="1:220" s="130" customFormat="1">
      <c r="A105" s="239">
        <v>104</v>
      </c>
      <c r="B105" s="234" t="s">
        <v>1313</v>
      </c>
      <c r="C105" s="247" t="s">
        <v>2322</v>
      </c>
      <c r="D105" s="399" t="s">
        <v>2323</v>
      </c>
      <c r="E105" s="276"/>
      <c r="F105" s="274" t="s">
        <v>1702</v>
      </c>
      <c r="G105" s="222">
        <v>12</v>
      </c>
      <c r="H105" s="212"/>
      <c r="I105" s="223">
        <f>ROUND(Tabela113[[#This Row],[Količina]]*Tabela113[[#This Row],[cena/EM]],2)</f>
        <v>0</v>
      </c>
      <c r="J105" s="418"/>
      <c r="K105" s="418"/>
      <c r="L105" s="418"/>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8"/>
      <c r="BE105" s="418"/>
      <c r="BF105" s="418"/>
      <c r="BG105" s="418"/>
      <c r="BH105" s="418"/>
      <c r="BI105" s="418"/>
      <c r="BJ105" s="418"/>
      <c r="BK105" s="418"/>
      <c r="BL105" s="418"/>
      <c r="BM105" s="418"/>
      <c r="BN105" s="418"/>
      <c r="BO105" s="418"/>
      <c r="BP105" s="418"/>
      <c r="BQ105" s="418"/>
      <c r="BR105" s="418"/>
      <c r="BS105" s="418"/>
      <c r="BT105" s="418"/>
      <c r="BU105" s="418"/>
      <c r="BV105" s="418"/>
      <c r="BW105" s="418"/>
      <c r="BX105" s="418"/>
      <c r="BY105" s="418"/>
      <c r="BZ105" s="418"/>
      <c r="CA105" s="418"/>
      <c r="CB105" s="418"/>
      <c r="CC105" s="418"/>
      <c r="CD105" s="418"/>
      <c r="CE105" s="418"/>
      <c r="CF105" s="418"/>
      <c r="CG105" s="418"/>
      <c r="CH105" s="418"/>
      <c r="CI105" s="418"/>
      <c r="CJ105" s="418"/>
      <c r="CK105" s="418"/>
      <c r="CL105" s="418"/>
      <c r="CM105" s="418"/>
      <c r="CN105" s="418"/>
      <c r="CO105" s="418"/>
      <c r="CP105" s="418"/>
      <c r="CQ105" s="418"/>
      <c r="CR105" s="418"/>
      <c r="CS105" s="418"/>
      <c r="CT105" s="418"/>
      <c r="CU105" s="418"/>
      <c r="CV105" s="418"/>
      <c r="CW105" s="418"/>
      <c r="CX105" s="418"/>
      <c r="CY105" s="418"/>
      <c r="CZ105" s="418"/>
      <c r="DA105" s="418"/>
      <c r="DB105" s="418"/>
      <c r="DC105" s="418"/>
      <c r="DD105" s="418"/>
      <c r="DE105" s="418"/>
      <c r="DF105" s="418"/>
      <c r="DG105" s="418"/>
      <c r="DH105" s="418"/>
      <c r="DI105" s="418"/>
      <c r="DJ105" s="418"/>
      <c r="DK105" s="418"/>
      <c r="DL105" s="418"/>
      <c r="DM105" s="418"/>
      <c r="DN105" s="418"/>
      <c r="DO105" s="418"/>
      <c r="DP105" s="418"/>
      <c r="DQ105" s="418"/>
      <c r="DR105" s="418"/>
      <c r="DS105" s="418"/>
      <c r="DT105" s="418"/>
      <c r="DU105" s="418"/>
      <c r="DV105" s="418"/>
      <c r="DW105" s="418"/>
      <c r="DX105" s="418"/>
      <c r="DY105" s="418"/>
      <c r="DZ105" s="418"/>
      <c r="EA105" s="418"/>
      <c r="EB105" s="418"/>
      <c r="EC105" s="418"/>
      <c r="ED105" s="418"/>
      <c r="EE105" s="418"/>
      <c r="EF105" s="418"/>
      <c r="EG105" s="418"/>
      <c r="EH105" s="418"/>
      <c r="EI105" s="418"/>
      <c r="EJ105" s="418"/>
      <c r="EK105" s="418"/>
      <c r="EL105" s="418"/>
      <c r="EM105" s="418"/>
      <c r="EN105" s="418"/>
      <c r="EO105" s="418"/>
      <c r="EP105" s="418"/>
      <c r="EQ105" s="418"/>
      <c r="ER105" s="418"/>
      <c r="ES105" s="418"/>
      <c r="ET105" s="418"/>
      <c r="EU105" s="418"/>
      <c r="EV105" s="418"/>
      <c r="EW105" s="418"/>
      <c r="EX105" s="418"/>
      <c r="EY105" s="418"/>
      <c r="EZ105" s="418"/>
      <c r="FA105" s="418"/>
      <c r="FB105" s="418"/>
      <c r="FC105" s="418"/>
      <c r="FD105" s="418"/>
      <c r="FE105" s="418"/>
      <c r="FF105" s="418"/>
      <c r="FG105" s="418"/>
      <c r="FH105" s="418"/>
      <c r="FI105" s="418"/>
      <c r="FJ105" s="418"/>
      <c r="FK105" s="418"/>
      <c r="FL105" s="418"/>
      <c r="FM105" s="418"/>
      <c r="FN105" s="418"/>
      <c r="FO105" s="418"/>
      <c r="FP105" s="418"/>
      <c r="FQ105" s="418"/>
      <c r="FR105" s="418"/>
      <c r="FS105" s="418"/>
      <c r="FT105" s="418"/>
      <c r="FU105" s="418"/>
      <c r="FV105" s="418"/>
      <c r="FW105" s="418"/>
      <c r="FX105" s="418"/>
      <c r="FY105" s="418"/>
      <c r="FZ105" s="418"/>
      <c r="GA105" s="418"/>
      <c r="GB105" s="418"/>
      <c r="GC105" s="418"/>
      <c r="GD105" s="418"/>
      <c r="GE105" s="418"/>
      <c r="GF105" s="418"/>
      <c r="GG105" s="418"/>
      <c r="GH105" s="418"/>
      <c r="GI105" s="418"/>
      <c r="GJ105" s="418"/>
      <c r="GK105" s="418"/>
      <c r="GL105" s="418"/>
      <c r="GM105" s="418"/>
      <c r="GN105" s="418"/>
      <c r="GO105" s="418"/>
      <c r="GP105" s="418"/>
      <c r="GQ105" s="418"/>
      <c r="GR105" s="418"/>
      <c r="GS105" s="418"/>
      <c r="GT105" s="418"/>
      <c r="GU105" s="418"/>
      <c r="GV105" s="418"/>
      <c r="GW105" s="418"/>
      <c r="GX105" s="418"/>
      <c r="GY105" s="418"/>
      <c r="GZ105" s="418"/>
      <c r="HA105" s="418"/>
      <c r="HB105" s="418"/>
      <c r="HC105" s="418"/>
      <c r="HD105" s="418"/>
      <c r="HE105" s="418"/>
      <c r="HF105" s="418"/>
      <c r="HG105" s="418"/>
      <c r="HH105" s="418"/>
      <c r="HI105" s="418"/>
      <c r="HJ105" s="418"/>
      <c r="HK105" s="418"/>
      <c r="HL105" s="418"/>
    </row>
    <row r="106" spans="1:220" s="130" customFormat="1">
      <c r="A106" s="239">
        <v>105</v>
      </c>
      <c r="B106" s="234" t="s">
        <v>1313</v>
      </c>
      <c r="C106" s="247" t="s">
        <v>2324</v>
      </c>
      <c r="D106" s="399" t="s">
        <v>2325</v>
      </c>
      <c r="E106" s="237"/>
      <c r="F106" s="274" t="s">
        <v>1702</v>
      </c>
      <c r="G106" s="222">
        <v>16</v>
      </c>
      <c r="H106" s="212"/>
      <c r="I106" s="223">
        <f>ROUND(Tabela113[[#This Row],[Količina]]*Tabela113[[#This Row],[cena/EM]],2)</f>
        <v>0</v>
      </c>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8"/>
      <c r="BE106" s="418"/>
      <c r="BF106" s="418"/>
      <c r="BG106" s="418"/>
      <c r="BH106" s="418"/>
      <c r="BI106" s="418"/>
      <c r="BJ106" s="418"/>
      <c r="BK106" s="418"/>
      <c r="BL106" s="418"/>
      <c r="BM106" s="418"/>
      <c r="BN106" s="418"/>
      <c r="BO106" s="418"/>
      <c r="BP106" s="418"/>
      <c r="BQ106" s="418"/>
      <c r="BR106" s="418"/>
      <c r="BS106" s="418"/>
      <c r="BT106" s="418"/>
      <c r="BU106" s="418"/>
      <c r="BV106" s="418"/>
      <c r="BW106" s="418"/>
      <c r="BX106" s="418"/>
      <c r="BY106" s="418"/>
      <c r="BZ106" s="418"/>
      <c r="CA106" s="418"/>
      <c r="CB106" s="418"/>
      <c r="CC106" s="418"/>
      <c r="CD106" s="418"/>
      <c r="CE106" s="418"/>
      <c r="CF106" s="418"/>
      <c r="CG106" s="418"/>
      <c r="CH106" s="418"/>
      <c r="CI106" s="418"/>
      <c r="CJ106" s="418"/>
      <c r="CK106" s="418"/>
      <c r="CL106" s="418"/>
      <c r="CM106" s="418"/>
      <c r="CN106" s="418"/>
      <c r="CO106" s="418"/>
      <c r="CP106" s="418"/>
      <c r="CQ106" s="418"/>
      <c r="CR106" s="418"/>
      <c r="CS106" s="418"/>
      <c r="CT106" s="418"/>
      <c r="CU106" s="418"/>
      <c r="CV106" s="418"/>
      <c r="CW106" s="418"/>
      <c r="CX106" s="418"/>
      <c r="CY106" s="418"/>
      <c r="CZ106" s="418"/>
      <c r="DA106" s="418"/>
      <c r="DB106" s="418"/>
      <c r="DC106" s="418"/>
      <c r="DD106" s="418"/>
      <c r="DE106" s="418"/>
      <c r="DF106" s="418"/>
      <c r="DG106" s="418"/>
      <c r="DH106" s="418"/>
      <c r="DI106" s="418"/>
      <c r="DJ106" s="418"/>
      <c r="DK106" s="418"/>
      <c r="DL106" s="418"/>
      <c r="DM106" s="418"/>
      <c r="DN106" s="418"/>
      <c r="DO106" s="418"/>
      <c r="DP106" s="418"/>
      <c r="DQ106" s="418"/>
      <c r="DR106" s="418"/>
      <c r="DS106" s="418"/>
      <c r="DT106" s="418"/>
      <c r="DU106" s="418"/>
      <c r="DV106" s="418"/>
      <c r="DW106" s="418"/>
      <c r="DX106" s="418"/>
      <c r="DY106" s="418"/>
      <c r="DZ106" s="418"/>
      <c r="EA106" s="418"/>
      <c r="EB106" s="418"/>
      <c r="EC106" s="418"/>
      <c r="ED106" s="418"/>
      <c r="EE106" s="418"/>
      <c r="EF106" s="418"/>
      <c r="EG106" s="418"/>
      <c r="EH106" s="418"/>
      <c r="EI106" s="418"/>
      <c r="EJ106" s="418"/>
      <c r="EK106" s="418"/>
      <c r="EL106" s="418"/>
      <c r="EM106" s="418"/>
      <c r="EN106" s="418"/>
      <c r="EO106" s="418"/>
      <c r="EP106" s="418"/>
      <c r="EQ106" s="418"/>
      <c r="ER106" s="418"/>
      <c r="ES106" s="418"/>
      <c r="ET106" s="418"/>
      <c r="EU106" s="418"/>
      <c r="EV106" s="418"/>
      <c r="EW106" s="418"/>
      <c r="EX106" s="418"/>
      <c r="EY106" s="418"/>
      <c r="EZ106" s="418"/>
      <c r="FA106" s="418"/>
      <c r="FB106" s="418"/>
      <c r="FC106" s="418"/>
      <c r="FD106" s="418"/>
      <c r="FE106" s="418"/>
      <c r="FF106" s="418"/>
      <c r="FG106" s="418"/>
      <c r="FH106" s="418"/>
      <c r="FI106" s="418"/>
      <c r="FJ106" s="418"/>
      <c r="FK106" s="418"/>
      <c r="FL106" s="418"/>
      <c r="FM106" s="418"/>
      <c r="FN106" s="418"/>
      <c r="FO106" s="418"/>
      <c r="FP106" s="418"/>
      <c r="FQ106" s="418"/>
      <c r="FR106" s="418"/>
      <c r="FS106" s="418"/>
      <c r="FT106" s="418"/>
      <c r="FU106" s="418"/>
      <c r="FV106" s="418"/>
      <c r="FW106" s="418"/>
      <c r="FX106" s="418"/>
      <c r="FY106" s="418"/>
      <c r="FZ106" s="418"/>
      <c r="GA106" s="418"/>
      <c r="GB106" s="418"/>
      <c r="GC106" s="418"/>
      <c r="GD106" s="418"/>
      <c r="GE106" s="418"/>
      <c r="GF106" s="418"/>
      <c r="GG106" s="418"/>
      <c r="GH106" s="418"/>
      <c r="GI106" s="418"/>
      <c r="GJ106" s="418"/>
      <c r="GK106" s="418"/>
      <c r="GL106" s="418"/>
      <c r="GM106" s="418"/>
      <c r="GN106" s="418"/>
      <c r="GO106" s="418"/>
      <c r="GP106" s="418"/>
      <c r="GQ106" s="418"/>
      <c r="GR106" s="418"/>
      <c r="GS106" s="418"/>
      <c r="GT106" s="418"/>
      <c r="GU106" s="418"/>
      <c r="GV106" s="418"/>
      <c r="GW106" s="418"/>
      <c r="GX106" s="418"/>
      <c r="GY106" s="418"/>
      <c r="GZ106" s="418"/>
      <c r="HA106" s="418"/>
      <c r="HB106" s="418"/>
      <c r="HC106" s="418"/>
      <c r="HD106" s="418"/>
      <c r="HE106" s="418"/>
      <c r="HF106" s="418"/>
      <c r="HG106" s="418"/>
      <c r="HH106" s="418"/>
      <c r="HI106" s="418"/>
      <c r="HJ106" s="418"/>
      <c r="HK106" s="418"/>
      <c r="HL106" s="418"/>
    </row>
    <row r="107" spans="1:220" s="130" customFormat="1">
      <c r="A107" s="239">
        <v>106</v>
      </c>
      <c r="B107" s="234" t="s">
        <v>1313</v>
      </c>
      <c r="C107" s="247" t="s">
        <v>2326</v>
      </c>
      <c r="D107" s="399" t="s">
        <v>2327</v>
      </c>
      <c r="E107" s="237"/>
      <c r="F107" s="274" t="s">
        <v>1702</v>
      </c>
      <c r="G107" s="222">
        <v>6</v>
      </c>
      <c r="H107" s="212"/>
      <c r="I107" s="223">
        <f>ROUND(Tabela113[[#This Row],[Količina]]*Tabela113[[#This Row],[cena/EM]],2)</f>
        <v>0</v>
      </c>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8"/>
      <c r="BT107" s="418"/>
      <c r="BU107" s="418"/>
      <c r="BV107" s="418"/>
      <c r="BW107" s="418"/>
      <c r="BX107" s="418"/>
      <c r="BY107" s="418"/>
      <c r="BZ107" s="418"/>
      <c r="CA107" s="418"/>
      <c r="CB107" s="418"/>
      <c r="CC107" s="418"/>
      <c r="CD107" s="418"/>
      <c r="CE107" s="418"/>
      <c r="CF107" s="418"/>
      <c r="CG107" s="418"/>
      <c r="CH107" s="418"/>
      <c r="CI107" s="418"/>
      <c r="CJ107" s="418"/>
      <c r="CK107" s="418"/>
      <c r="CL107" s="418"/>
      <c r="CM107" s="418"/>
      <c r="CN107" s="418"/>
      <c r="CO107" s="418"/>
      <c r="CP107" s="418"/>
      <c r="CQ107" s="418"/>
      <c r="CR107" s="418"/>
      <c r="CS107" s="418"/>
      <c r="CT107" s="418"/>
      <c r="CU107" s="418"/>
      <c r="CV107" s="418"/>
      <c r="CW107" s="418"/>
      <c r="CX107" s="418"/>
      <c r="CY107" s="418"/>
      <c r="CZ107" s="418"/>
      <c r="DA107" s="418"/>
      <c r="DB107" s="418"/>
      <c r="DC107" s="418"/>
      <c r="DD107" s="418"/>
      <c r="DE107" s="418"/>
      <c r="DF107" s="418"/>
      <c r="DG107" s="418"/>
      <c r="DH107" s="418"/>
      <c r="DI107" s="418"/>
      <c r="DJ107" s="418"/>
      <c r="DK107" s="418"/>
      <c r="DL107" s="418"/>
      <c r="DM107" s="418"/>
      <c r="DN107" s="418"/>
      <c r="DO107" s="418"/>
      <c r="DP107" s="418"/>
      <c r="DQ107" s="418"/>
      <c r="DR107" s="418"/>
      <c r="DS107" s="418"/>
      <c r="DT107" s="418"/>
      <c r="DU107" s="418"/>
      <c r="DV107" s="418"/>
      <c r="DW107" s="418"/>
      <c r="DX107" s="418"/>
      <c r="DY107" s="418"/>
      <c r="DZ107" s="418"/>
      <c r="EA107" s="418"/>
      <c r="EB107" s="418"/>
      <c r="EC107" s="418"/>
      <c r="ED107" s="418"/>
      <c r="EE107" s="418"/>
      <c r="EF107" s="418"/>
      <c r="EG107" s="418"/>
      <c r="EH107" s="418"/>
      <c r="EI107" s="418"/>
      <c r="EJ107" s="418"/>
      <c r="EK107" s="418"/>
      <c r="EL107" s="418"/>
      <c r="EM107" s="418"/>
      <c r="EN107" s="418"/>
      <c r="EO107" s="418"/>
      <c r="EP107" s="418"/>
      <c r="EQ107" s="418"/>
      <c r="ER107" s="418"/>
      <c r="ES107" s="418"/>
      <c r="ET107" s="418"/>
      <c r="EU107" s="418"/>
      <c r="EV107" s="418"/>
      <c r="EW107" s="418"/>
      <c r="EX107" s="418"/>
      <c r="EY107" s="418"/>
      <c r="EZ107" s="418"/>
      <c r="FA107" s="418"/>
      <c r="FB107" s="418"/>
      <c r="FC107" s="418"/>
      <c r="FD107" s="418"/>
      <c r="FE107" s="418"/>
      <c r="FF107" s="418"/>
      <c r="FG107" s="418"/>
      <c r="FH107" s="418"/>
      <c r="FI107" s="418"/>
      <c r="FJ107" s="418"/>
      <c r="FK107" s="418"/>
      <c r="FL107" s="418"/>
      <c r="FM107" s="418"/>
      <c r="FN107" s="418"/>
      <c r="FO107" s="418"/>
      <c r="FP107" s="418"/>
      <c r="FQ107" s="418"/>
      <c r="FR107" s="418"/>
      <c r="FS107" s="418"/>
      <c r="FT107" s="418"/>
      <c r="FU107" s="418"/>
      <c r="FV107" s="418"/>
      <c r="FW107" s="418"/>
      <c r="FX107" s="418"/>
      <c r="FY107" s="418"/>
      <c r="FZ107" s="418"/>
      <c r="GA107" s="418"/>
      <c r="GB107" s="418"/>
      <c r="GC107" s="418"/>
      <c r="GD107" s="418"/>
      <c r="GE107" s="418"/>
      <c r="GF107" s="418"/>
      <c r="GG107" s="418"/>
      <c r="GH107" s="418"/>
      <c r="GI107" s="418"/>
      <c r="GJ107" s="418"/>
      <c r="GK107" s="418"/>
      <c r="GL107" s="418"/>
      <c r="GM107" s="418"/>
      <c r="GN107" s="418"/>
      <c r="GO107" s="418"/>
      <c r="GP107" s="418"/>
      <c r="GQ107" s="418"/>
      <c r="GR107" s="418"/>
      <c r="GS107" s="418"/>
      <c r="GT107" s="418"/>
      <c r="GU107" s="418"/>
      <c r="GV107" s="418"/>
      <c r="GW107" s="418"/>
      <c r="GX107" s="418"/>
      <c r="GY107" s="418"/>
      <c r="GZ107" s="418"/>
      <c r="HA107" s="418"/>
      <c r="HB107" s="418"/>
      <c r="HC107" s="418"/>
      <c r="HD107" s="418"/>
      <c r="HE107" s="418"/>
      <c r="HF107" s="418"/>
      <c r="HG107" s="418"/>
      <c r="HH107" s="418"/>
      <c r="HI107" s="418"/>
      <c r="HJ107" s="418"/>
      <c r="HK107" s="418"/>
      <c r="HL107" s="418"/>
    </row>
    <row r="108" spans="1:220" s="130" customFormat="1" ht="27.6">
      <c r="A108" s="239">
        <v>107</v>
      </c>
      <c r="B108" s="234" t="s">
        <v>1313</v>
      </c>
      <c r="C108" s="247" t="s">
        <v>2328</v>
      </c>
      <c r="D108" s="399" t="s">
        <v>2329</v>
      </c>
      <c r="E108" s="276"/>
      <c r="F108" s="274" t="s">
        <v>1702</v>
      </c>
      <c r="G108" s="222">
        <v>12</v>
      </c>
      <c r="H108" s="212"/>
      <c r="I108" s="223">
        <f>ROUND(Tabela113[[#This Row],[Količina]]*Tabela113[[#This Row],[cena/EM]],2)</f>
        <v>0</v>
      </c>
      <c r="J108" s="418"/>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c r="BB108" s="418"/>
      <c r="BC108" s="418"/>
      <c r="BD108" s="418"/>
      <c r="BE108" s="418"/>
      <c r="BF108" s="418"/>
      <c r="BG108" s="418"/>
      <c r="BH108" s="418"/>
      <c r="BI108" s="418"/>
      <c r="BJ108" s="418"/>
      <c r="BK108" s="418"/>
      <c r="BL108" s="418"/>
      <c r="BM108" s="418"/>
      <c r="BN108" s="418"/>
      <c r="BO108" s="418"/>
      <c r="BP108" s="418"/>
      <c r="BQ108" s="418"/>
      <c r="BR108" s="418"/>
      <c r="BS108" s="418"/>
      <c r="BT108" s="418"/>
      <c r="BU108" s="418"/>
      <c r="BV108" s="418"/>
      <c r="BW108" s="418"/>
      <c r="BX108" s="418"/>
      <c r="BY108" s="418"/>
      <c r="BZ108" s="418"/>
      <c r="CA108" s="418"/>
      <c r="CB108" s="418"/>
      <c r="CC108" s="418"/>
      <c r="CD108" s="418"/>
      <c r="CE108" s="418"/>
      <c r="CF108" s="418"/>
      <c r="CG108" s="418"/>
      <c r="CH108" s="418"/>
      <c r="CI108" s="418"/>
      <c r="CJ108" s="418"/>
      <c r="CK108" s="418"/>
      <c r="CL108" s="418"/>
      <c r="CM108" s="418"/>
      <c r="CN108" s="418"/>
      <c r="CO108" s="418"/>
      <c r="CP108" s="418"/>
      <c r="CQ108" s="418"/>
      <c r="CR108" s="418"/>
      <c r="CS108" s="418"/>
      <c r="CT108" s="418"/>
      <c r="CU108" s="418"/>
      <c r="CV108" s="418"/>
      <c r="CW108" s="418"/>
      <c r="CX108" s="418"/>
      <c r="CY108" s="418"/>
      <c r="CZ108" s="418"/>
      <c r="DA108" s="418"/>
      <c r="DB108" s="418"/>
      <c r="DC108" s="418"/>
      <c r="DD108" s="418"/>
      <c r="DE108" s="418"/>
      <c r="DF108" s="418"/>
      <c r="DG108" s="418"/>
      <c r="DH108" s="418"/>
      <c r="DI108" s="418"/>
      <c r="DJ108" s="418"/>
      <c r="DK108" s="418"/>
      <c r="DL108" s="418"/>
      <c r="DM108" s="418"/>
      <c r="DN108" s="418"/>
      <c r="DO108" s="418"/>
      <c r="DP108" s="418"/>
      <c r="DQ108" s="418"/>
      <c r="DR108" s="418"/>
      <c r="DS108" s="418"/>
      <c r="DT108" s="418"/>
      <c r="DU108" s="418"/>
      <c r="DV108" s="418"/>
      <c r="DW108" s="418"/>
      <c r="DX108" s="418"/>
      <c r="DY108" s="418"/>
      <c r="DZ108" s="418"/>
      <c r="EA108" s="418"/>
      <c r="EB108" s="418"/>
      <c r="EC108" s="418"/>
      <c r="ED108" s="418"/>
      <c r="EE108" s="418"/>
      <c r="EF108" s="418"/>
      <c r="EG108" s="418"/>
      <c r="EH108" s="418"/>
      <c r="EI108" s="418"/>
      <c r="EJ108" s="418"/>
      <c r="EK108" s="418"/>
      <c r="EL108" s="418"/>
      <c r="EM108" s="418"/>
      <c r="EN108" s="418"/>
      <c r="EO108" s="418"/>
      <c r="EP108" s="418"/>
      <c r="EQ108" s="418"/>
      <c r="ER108" s="418"/>
      <c r="ES108" s="418"/>
      <c r="ET108" s="418"/>
      <c r="EU108" s="418"/>
      <c r="EV108" s="418"/>
      <c r="EW108" s="418"/>
      <c r="EX108" s="418"/>
      <c r="EY108" s="418"/>
      <c r="EZ108" s="418"/>
      <c r="FA108" s="418"/>
      <c r="FB108" s="418"/>
      <c r="FC108" s="418"/>
      <c r="FD108" s="418"/>
      <c r="FE108" s="418"/>
      <c r="FF108" s="418"/>
      <c r="FG108" s="418"/>
      <c r="FH108" s="418"/>
      <c r="FI108" s="418"/>
      <c r="FJ108" s="418"/>
      <c r="FK108" s="418"/>
      <c r="FL108" s="418"/>
      <c r="FM108" s="418"/>
      <c r="FN108" s="418"/>
      <c r="FO108" s="418"/>
      <c r="FP108" s="418"/>
      <c r="FQ108" s="418"/>
      <c r="FR108" s="418"/>
      <c r="FS108" s="418"/>
      <c r="FT108" s="418"/>
      <c r="FU108" s="418"/>
      <c r="FV108" s="418"/>
      <c r="FW108" s="418"/>
      <c r="FX108" s="418"/>
      <c r="FY108" s="418"/>
      <c r="FZ108" s="418"/>
      <c r="GA108" s="418"/>
      <c r="GB108" s="418"/>
      <c r="GC108" s="418"/>
      <c r="GD108" s="418"/>
      <c r="GE108" s="418"/>
      <c r="GF108" s="418"/>
      <c r="GG108" s="418"/>
      <c r="GH108" s="418"/>
      <c r="GI108" s="418"/>
      <c r="GJ108" s="418"/>
      <c r="GK108" s="418"/>
      <c r="GL108" s="418"/>
      <c r="GM108" s="418"/>
      <c r="GN108" s="418"/>
      <c r="GO108" s="418"/>
      <c r="GP108" s="418"/>
      <c r="GQ108" s="418"/>
      <c r="GR108" s="418"/>
      <c r="GS108" s="418"/>
      <c r="GT108" s="418"/>
      <c r="GU108" s="418"/>
      <c r="GV108" s="418"/>
      <c r="GW108" s="418"/>
      <c r="GX108" s="418"/>
      <c r="GY108" s="418"/>
      <c r="GZ108" s="418"/>
      <c r="HA108" s="418"/>
      <c r="HB108" s="418"/>
      <c r="HC108" s="418"/>
      <c r="HD108" s="418"/>
      <c r="HE108" s="418"/>
      <c r="HF108" s="418"/>
      <c r="HG108" s="418"/>
      <c r="HH108" s="418"/>
      <c r="HI108" s="418"/>
      <c r="HJ108" s="418"/>
      <c r="HK108" s="418"/>
      <c r="HL108" s="418"/>
    </row>
    <row r="109" spans="1:220" s="130" customFormat="1">
      <c r="A109" s="239">
        <v>108</v>
      </c>
      <c r="B109" s="234" t="s">
        <v>1313</v>
      </c>
      <c r="C109" s="247" t="s">
        <v>2330</v>
      </c>
      <c r="D109" s="399" t="s">
        <v>2331</v>
      </c>
      <c r="E109" s="276"/>
      <c r="F109" s="274" t="s">
        <v>1702</v>
      </c>
      <c r="G109" s="222">
        <v>6</v>
      </c>
      <c r="H109" s="212"/>
      <c r="I109" s="223">
        <f>ROUND(Tabela113[[#This Row],[Količina]]*Tabela113[[#This Row],[cena/EM]],2)</f>
        <v>0</v>
      </c>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18"/>
      <c r="BQ109" s="418"/>
      <c r="BR109" s="418"/>
      <c r="BS109" s="418"/>
      <c r="BT109" s="418"/>
      <c r="BU109" s="418"/>
      <c r="BV109" s="418"/>
      <c r="BW109" s="418"/>
      <c r="BX109" s="418"/>
      <c r="BY109" s="418"/>
      <c r="BZ109" s="418"/>
      <c r="CA109" s="418"/>
      <c r="CB109" s="418"/>
      <c r="CC109" s="418"/>
      <c r="CD109" s="418"/>
      <c r="CE109" s="418"/>
      <c r="CF109" s="418"/>
      <c r="CG109" s="418"/>
      <c r="CH109" s="418"/>
      <c r="CI109" s="418"/>
      <c r="CJ109" s="418"/>
      <c r="CK109" s="418"/>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18"/>
      <c r="DG109" s="418"/>
      <c r="DH109" s="418"/>
      <c r="DI109" s="418"/>
      <c r="DJ109" s="418"/>
      <c r="DK109" s="418"/>
      <c r="DL109" s="418"/>
      <c r="DM109" s="418"/>
      <c r="DN109" s="418"/>
      <c r="DO109" s="418"/>
      <c r="DP109" s="418"/>
      <c r="DQ109" s="418"/>
      <c r="DR109" s="418"/>
      <c r="DS109" s="418"/>
      <c r="DT109" s="418"/>
      <c r="DU109" s="418"/>
      <c r="DV109" s="418"/>
      <c r="DW109" s="418"/>
      <c r="DX109" s="418"/>
      <c r="DY109" s="418"/>
      <c r="DZ109" s="418"/>
      <c r="EA109" s="418"/>
      <c r="EB109" s="418"/>
      <c r="EC109" s="418"/>
      <c r="ED109" s="418"/>
      <c r="EE109" s="418"/>
      <c r="EF109" s="418"/>
      <c r="EG109" s="418"/>
      <c r="EH109" s="418"/>
      <c r="EI109" s="418"/>
      <c r="EJ109" s="418"/>
      <c r="EK109" s="418"/>
      <c r="EL109" s="418"/>
      <c r="EM109" s="418"/>
      <c r="EN109" s="418"/>
      <c r="EO109" s="418"/>
      <c r="EP109" s="418"/>
      <c r="EQ109" s="418"/>
      <c r="ER109" s="418"/>
      <c r="ES109" s="418"/>
      <c r="ET109" s="418"/>
      <c r="EU109" s="418"/>
      <c r="EV109" s="418"/>
      <c r="EW109" s="418"/>
      <c r="EX109" s="418"/>
      <c r="EY109" s="418"/>
      <c r="EZ109" s="418"/>
      <c r="FA109" s="418"/>
      <c r="FB109" s="418"/>
      <c r="FC109" s="418"/>
      <c r="FD109" s="418"/>
      <c r="FE109" s="418"/>
      <c r="FF109" s="418"/>
      <c r="FG109" s="418"/>
      <c r="FH109" s="418"/>
      <c r="FI109" s="418"/>
      <c r="FJ109" s="418"/>
      <c r="FK109" s="418"/>
      <c r="FL109" s="418"/>
      <c r="FM109" s="418"/>
      <c r="FN109" s="418"/>
      <c r="FO109" s="418"/>
      <c r="FP109" s="418"/>
      <c r="FQ109" s="418"/>
      <c r="FR109" s="418"/>
      <c r="FS109" s="418"/>
      <c r="FT109" s="418"/>
      <c r="FU109" s="418"/>
      <c r="FV109" s="418"/>
      <c r="FW109" s="418"/>
      <c r="FX109" s="418"/>
      <c r="FY109" s="418"/>
      <c r="FZ109" s="418"/>
      <c r="GA109" s="418"/>
      <c r="GB109" s="418"/>
      <c r="GC109" s="418"/>
      <c r="GD109" s="418"/>
      <c r="GE109" s="418"/>
      <c r="GF109" s="418"/>
      <c r="GG109" s="418"/>
      <c r="GH109" s="418"/>
      <c r="GI109" s="418"/>
      <c r="GJ109" s="418"/>
      <c r="GK109" s="418"/>
      <c r="GL109" s="418"/>
      <c r="GM109" s="418"/>
      <c r="GN109" s="418"/>
      <c r="GO109" s="418"/>
      <c r="GP109" s="418"/>
      <c r="GQ109" s="418"/>
      <c r="GR109" s="418"/>
      <c r="GS109" s="418"/>
      <c r="GT109" s="418"/>
      <c r="GU109" s="418"/>
      <c r="GV109" s="418"/>
      <c r="GW109" s="418"/>
      <c r="GX109" s="418"/>
      <c r="GY109" s="418"/>
      <c r="GZ109" s="418"/>
      <c r="HA109" s="418"/>
      <c r="HB109" s="418"/>
      <c r="HC109" s="418"/>
      <c r="HD109" s="418"/>
      <c r="HE109" s="418"/>
      <c r="HF109" s="418"/>
      <c r="HG109" s="418"/>
      <c r="HH109" s="418"/>
      <c r="HI109" s="418"/>
      <c r="HJ109" s="418"/>
      <c r="HK109" s="418"/>
      <c r="HL109" s="418"/>
    </row>
    <row r="110" spans="1:220" s="130" customFormat="1">
      <c r="A110" s="239">
        <v>109</v>
      </c>
      <c r="B110" s="234" t="s">
        <v>1313</v>
      </c>
      <c r="C110" s="247" t="s">
        <v>2332</v>
      </c>
      <c r="D110" s="399" t="s">
        <v>2333</v>
      </c>
      <c r="E110" s="276"/>
      <c r="F110" s="274" t="s">
        <v>1702</v>
      </c>
      <c r="G110" s="222">
        <v>6</v>
      </c>
      <c r="H110" s="212"/>
      <c r="I110" s="223">
        <f>ROUND(Tabela113[[#This Row],[Količina]]*Tabela113[[#This Row],[cena/EM]],2)</f>
        <v>0</v>
      </c>
      <c r="J110" s="418"/>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8"/>
      <c r="BT110" s="418"/>
      <c r="BU110" s="418"/>
      <c r="BV110" s="418"/>
      <c r="BW110" s="418"/>
      <c r="BX110" s="418"/>
      <c r="BY110" s="418"/>
      <c r="BZ110" s="418"/>
      <c r="CA110" s="418"/>
      <c r="CB110" s="418"/>
      <c r="CC110" s="418"/>
      <c r="CD110" s="418"/>
      <c r="CE110" s="418"/>
      <c r="CF110" s="418"/>
      <c r="CG110" s="418"/>
      <c r="CH110" s="418"/>
      <c r="CI110" s="418"/>
      <c r="CJ110" s="418"/>
      <c r="CK110" s="418"/>
      <c r="CL110" s="418"/>
      <c r="CM110" s="418"/>
      <c r="CN110" s="418"/>
      <c r="CO110" s="418"/>
      <c r="CP110" s="418"/>
      <c r="CQ110" s="418"/>
      <c r="CR110" s="418"/>
      <c r="CS110" s="418"/>
      <c r="CT110" s="418"/>
      <c r="CU110" s="418"/>
      <c r="CV110" s="418"/>
      <c r="CW110" s="418"/>
      <c r="CX110" s="418"/>
      <c r="CY110" s="418"/>
      <c r="CZ110" s="418"/>
      <c r="DA110" s="418"/>
      <c r="DB110" s="418"/>
      <c r="DC110" s="418"/>
      <c r="DD110" s="418"/>
      <c r="DE110" s="418"/>
      <c r="DF110" s="418"/>
      <c r="DG110" s="418"/>
      <c r="DH110" s="418"/>
      <c r="DI110" s="418"/>
      <c r="DJ110" s="418"/>
      <c r="DK110" s="418"/>
      <c r="DL110" s="418"/>
      <c r="DM110" s="418"/>
      <c r="DN110" s="418"/>
      <c r="DO110" s="418"/>
      <c r="DP110" s="418"/>
      <c r="DQ110" s="418"/>
      <c r="DR110" s="418"/>
      <c r="DS110" s="418"/>
      <c r="DT110" s="418"/>
      <c r="DU110" s="418"/>
      <c r="DV110" s="418"/>
      <c r="DW110" s="418"/>
      <c r="DX110" s="418"/>
      <c r="DY110" s="418"/>
      <c r="DZ110" s="418"/>
      <c r="EA110" s="418"/>
      <c r="EB110" s="418"/>
      <c r="EC110" s="418"/>
      <c r="ED110" s="418"/>
      <c r="EE110" s="418"/>
      <c r="EF110" s="418"/>
      <c r="EG110" s="418"/>
      <c r="EH110" s="418"/>
      <c r="EI110" s="418"/>
      <c r="EJ110" s="418"/>
      <c r="EK110" s="418"/>
      <c r="EL110" s="418"/>
      <c r="EM110" s="418"/>
      <c r="EN110" s="418"/>
      <c r="EO110" s="418"/>
      <c r="EP110" s="418"/>
      <c r="EQ110" s="418"/>
      <c r="ER110" s="418"/>
      <c r="ES110" s="418"/>
      <c r="ET110" s="418"/>
      <c r="EU110" s="418"/>
      <c r="EV110" s="418"/>
      <c r="EW110" s="418"/>
      <c r="EX110" s="418"/>
      <c r="EY110" s="418"/>
      <c r="EZ110" s="418"/>
      <c r="FA110" s="418"/>
      <c r="FB110" s="418"/>
      <c r="FC110" s="418"/>
      <c r="FD110" s="418"/>
      <c r="FE110" s="418"/>
      <c r="FF110" s="418"/>
      <c r="FG110" s="418"/>
      <c r="FH110" s="418"/>
      <c r="FI110" s="418"/>
      <c r="FJ110" s="418"/>
      <c r="FK110" s="418"/>
      <c r="FL110" s="418"/>
      <c r="FM110" s="418"/>
      <c r="FN110" s="418"/>
      <c r="FO110" s="418"/>
      <c r="FP110" s="418"/>
      <c r="FQ110" s="418"/>
      <c r="FR110" s="418"/>
      <c r="FS110" s="418"/>
      <c r="FT110" s="418"/>
      <c r="FU110" s="418"/>
      <c r="FV110" s="418"/>
      <c r="FW110" s="418"/>
      <c r="FX110" s="418"/>
      <c r="FY110" s="418"/>
      <c r="FZ110" s="418"/>
      <c r="GA110" s="418"/>
      <c r="GB110" s="418"/>
      <c r="GC110" s="418"/>
      <c r="GD110" s="418"/>
      <c r="GE110" s="418"/>
      <c r="GF110" s="418"/>
      <c r="GG110" s="418"/>
      <c r="GH110" s="418"/>
      <c r="GI110" s="418"/>
      <c r="GJ110" s="418"/>
      <c r="GK110" s="418"/>
      <c r="GL110" s="418"/>
      <c r="GM110" s="418"/>
      <c r="GN110" s="418"/>
      <c r="GO110" s="418"/>
      <c r="GP110" s="418"/>
      <c r="GQ110" s="418"/>
      <c r="GR110" s="418"/>
      <c r="GS110" s="418"/>
      <c r="GT110" s="418"/>
      <c r="GU110" s="418"/>
      <c r="GV110" s="418"/>
      <c r="GW110" s="418"/>
      <c r="GX110" s="418"/>
      <c r="GY110" s="418"/>
      <c r="GZ110" s="418"/>
      <c r="HA110" s="418"/>
      <c r="HB110" s="418"/>
      <c r="HC110" s="418"/>
      <c r="HD110" s="418"/>
      <c r="HE110" s="418"/>
      <c r="HF110" s="418"/>
      <c r="HG110" s="418"/>
      <c r="HH110" s="418"/>
      <c r="HI110" s="418"/>
      <c r="HJ110" s="418"/>
      <c r="HK110" s="418"/>
      <c r="HL110" s="418"/>
    </row>
    <row r="111" spans="1:220" s="130" customFormat="1">
      <c r="A111" s="239">
        <v>110</v>
      </c>
      <c r="B111" s="234" t="s">
        <v>1313</v>
      </c>
      <c r="C111" s="247" t="s">
        <v>2334</v>
      </c>
      <c r="D111" s="399" t="s">
        <v>2335</v>
      </c>
      <c r="E111" s="276"/>
      <c r="F111" s="274" t="s">
        <v>1702</v>
      </c>
      <c r="G111" s="222">
        <v>6</v>
      </c>
      <c r="H111" s="212"/>
      <c r="I111" s="223">
        <f>ROUND(Tabela113[[#This Row],[Količina]]*Tabela113[[#This Row],[cena/EM]],2)</f>
        <v>0</v>
      </c>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8"/>
      <c r="BH111" s="418"/>
      <c r="BI111" s="418"/>
      <c r="BJ111" s="418"/>
      <c r="BK111" s="418"/>
      <c r="BL111" s="418"/>
      <c r="BM111" s="418"/>
      <c r="BN111" s="418"/>
      <c r="BO111" s="418"/>
      <c r="BP111" s="418"/>
      <c r="BQ111" s="418"/>
      <c r="BR111" s="418"/>
      <c r="BS111" s="418"/>
      <c r="BT111" s="418"/>
      <c r="BU111" s="418"/>
      <c r="BV111" s="418"/>
      <c r="BW111" s="418"/>
      <c r="BX111" s="418"/>
      <c r="BY111" s="418"/>
      <c r="BZ111" s="418"/>
      <c r="CA111" s="418"/>
      <c r="CB111" s="418"/>
      <c r="CC111" s="418"/>
      <c r="CD111" s="418"/>
      <c r="CE111" s="418"/>
      <c r="CF111" s="418"/>
      <c r="CG111" s="418"/>
      <c r="CH111" s="418"/>
      <c r="CI111" s="418"/>
      <c r="CJ111" s="418"/>
      <c r="CK111" s="418"/>
      <c r="CL111" s="418"/>
      <c r="CM111" s="418"/>
      <c r="CN111" s="418"/>
      <c r="CO111" s="418"/>
      <c r="CP111" s="418"/>
      <c r="CQ111" s="418"/>
      <c r="CR111" s="418"/>
      <c r="CS111" s="418"/>
      <c r="CT111" s="418"/>
      <c r="CU111" s="418"/>
      <c r="CV111" s="418"/>
      <c r="CW111" s="418"/>
      <c r="CX111" s="418"/>
      <c r="CY111" s="418"/>
      <c r="CZ111" s="418"/>
      <c r="DA111" s="418"/>
      <c r="DB111" s="418"/>
      <c r="DC111" s="418"/>
      <c r="DD111" s="418"/>
      <c r="DE111" s="418"/>
      <c r="DF111" s="418"/>
      <c r="DG111" s="418"/>
      <c r="DH111" s="418"/>
      <c r="DI111" s="418"/>
      <c r="DJ111" s="418"/>
      <c r="DK111" s="418"/>
      <c r="DL111" s="418"/>
      <c r="DM111" s="418"/>
      <c r="DN111" s="418"/>
      <c r="DO111" s="418"/>
      <c r="DP111" s="418"/>
      <c r="DQ111" s="418"/>
      <c r="DR111" s="418"/>
      <c r="DS111" s="418"/>
      <c r="DT111" s="418"/>
      <c r="DU111" s="418"/>
      <c r="DV111" s="418"/>
      <c r="DW111" s="418"/>
      <c r="DX111" s="418"/>
      <c r="DY111" s="418"/>
      <c r="DZ111" s="418"/>
      <c r="EA111" s="418"/>
      <c r="EB111" s="418"/>
      <c r="EC111" s="418"/>
      <c r="ED111" s="418"/>
      <c r="EE111" s="418"/>
      <c r="EF111" s="418"/>
      <c r="EG111" s="418"/>
      <c r="EH111" s="418"/>
      <c r="EI111" s="418"/>
      <c r="EJ111" s="418"/>
      <c r="EK111" s="418"/>
      <c r="EL111" s="418"/>
      <c r="EM111" s="418"/>
      <c r="EN111" s="418"/>
      <c r="EO111" s="418"/>
      <c r="EP111" s="418"/>
      <c r="EQ111" s="418"/>
      <c r="ER111" s="418"/>
      <c r="ES111" s="418"/>
      <c r="ET111" s="418"/>
      <c r="EU111" s="418"/>
      <c r="EV111" s="418"/>
      <c r="EW111" s="418"/>
      <c r="EX111" s="418"/>
      <c r="EY111" s="418"/>
      <c r="EZ111" s="418"/>
      <c r="FA111" s="418"/>
      <c r="FB111" s="418"/>
      <c r="FC111" s="418"/>
      <c r="FD111" s="418"/>
      <c r="FE111" s="418"/>
      <c r="FF111" s="418"/>
      <c r="FG111" s="418"/>
      <c r="FH111" s="418"/>
      <c r="FI111" s="418"/>
      <c r="FJ111" s="418"/>
      <c r="FK111" s="418"/>
      <c r="FL111" s="418"/>
      <c r="FM111" s="418"/>
      <c r="FN111" s="418"/>
      <c r="FO111" s="418"/>
      <c r="FP111" s="418"/>
      <c r="FQ111" s="418"/>
      <c r="FR111" s="418"/>
      <c r="FS111" s="418"/>
      <c r="FT111" s="418"/>
      <c r="FU111" s="418"/>
      <c r="FV111" s="418"/>
      <c r="FW111" s="418"/>
      <c r="FX111" s="418"/>
      <c r="FY111" s="418"/>
      <c r="FZ111" s="418"/>
      <c r="GA111" s="418"/>
      <c r="GB111" s="418"/>
      <c r="GC111" s="418"/>
      <c r="GD111" s="418"/>
      <c r="GE111" s="418"/>
      <c r="GF111" s="418"/>
      <c r="GG111" s="418"/>
      <c r="GH111" s="418"/>
      <c r="GI111" s="418"/>
      <c r="GJ111" s="418"/>
      <c r="GK111" s="418"/>
      <c r="GL111" s="418"/>
      <c r="GM111" s="418"/>
      <c r="GN111" s="418"/>
      <c r="GO111" s="418"/>
      <c r="GP111" s="418"/>
      <c r="GQ111" s="418"/>
      <c r="GR111" s="418"/>
      <c r="GS111" s="418"/>
      <c r="GT111" s="418"/>
      <c r="GU111" s="418"/>
      <c r="GV111" s="418"/>
      <c r="GW111" s="418"/>
      <c r="GX111" s="418"/>
      <c r="GY111" s="418"/>
      <c r="GZ111" s="418"/>
      <c r="HA111" s="418"/>
      <c r="HB111" s="418"/>
      <c r="HC111" s="418"/>
      <c r="HD111" s="418"/>
      <c r="HE111" s="418"/>
      <c r="HF111" s="418"/>
      <c r="HG111" s="418"/>
      <c r="HH111" s="418"/>
      <c r="HI111" s="418"/>
      <c r="HJ111" s="418"/>
      <c r="HK111" s="418"/>
      <c r="HL111" s="418"/>
    </row>
    <row r="112" spans="1:220" s="130" customFormat="1">
      <c r="A112" s="239">
        <v>111</v>
      </c>
      <c r="B112" s="234" t="s">
        <v>1313</v>
      </c>
      <c r="C112" s="247" t="s">
        <v>2336</v>
      </c>
      <c r="D112" s="410" t="s">
        <v>2337</v>
      </c>
      <c r="E112" s="276"/>
      <c r="F112" s="274" t="s">
        <v>1702</v>
      </c>
      <c r="G112" s="222">
        <v>2</v>
      </c>
      <c r="H112" s="212"/>
      <c r="I112" s="223">
        <f>ROUND(Tabela113[[#This Row],[Količina]]*Tabela113[[#This Row],[cena/EM]],2)</f>
        <v>0</v>
      </c>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c r="BQ112" s="418"/>
      <c r="BR112" s="418"/>
      <c r="BS112" s="418"/>
      <c r="BT112" s="418"/>
      <c r="BU112" s="418"/>
      <c r="BV112" s="418"/>
      <c r="BW112" s="418"/>
      <c r="BX112" s="418"/>
      <c r="BY112" s="418"/>
      <c r="BZ112" s="418"/>
      <c r="CA112" s="418"/>
      <c r="CB112" s="418"/>
      <c r="CC112" s="418"/>
      <c r="CD112" s="418"/>
      <c r="CE112" s="418"/>
      <c r="CF112" s="418"/>
      <c r="CG112" s="418"/>
      <c r="CH112" s="418"/>
      <c r="CI112" s="418"/>
      <c r="CJ112" s="418"/>
      <c r="CK112" s="418"/>
      <c r="CL112" s="418"/>
      <c r="CM112" s="418"/>
      <c r="CN112" s="418"/>
      <c r="CO112" s="418"/>
      <c r="CP112" s="418"/>
      <c r="CQ112" s="418"/>
      <c r="CR112" s="418"/>
      <c r="CS112" s="418"/>
      <c r="CT112" s="418"/>
      <c r="CU112" s="418"/>
      <c r="CV112" s="418"/>
      <c r="CW112" s="418"/>
      <c r="CX112" s="418"/>
      <c r="CY112" s="418"/>
      <c r="CZ112" s="418"/>
      <c r="DA112" s="418"/>
      <c r="DB112" s="418"/>
      <c r="DC112" s="418"/>
      <c r="DD112" s="418"/>
      <c r="DE112" s="418"/>
      <c r="DF112" s="418"/>
      <c r="DG112" s="418"/>
      <c r="DH112" s="418"/>
      <c r="DI112" s="418"/>
      <c r="DJ112" s="418"/>
      <c r="DK112" s="418"/>
      <c r="DL112" s="418"/>
      <c r="DM112" s="418"/>
      <c r="DN112" s="418"/>
      <c r="DO112" s="418"/>
      <c r="DP112" s="418"/>
      <c r="DQ112" s="418"/>
      <c r="DR112" s="418"/>
      <c r="DS112" s="418"/>
      <c r="DT112" s="418"/>
      <c r="DU112" s="418"/>
      <c r="DV112" s="418"/>
      <c r="DW112" s="418"/>
      <c r="DX112" s="418"/>
      <c r="DY112" s="418"/>
      <c r="DZ112" s="418"/>
      <c r="EA112" s="418"/>
      <c r="EB112" s="418"/>
      <c r="EC112" s="418"/>
      <c r="ED112" s="418"/>
      <c r="EE112" s="418"/>
      <c r="EF112" s="418"/>
      <c r="EG112" s="418"/>
      <c r="EH112" s="418"/>
      <c r="EI112" s="418"/>
      <c r="EJ112" s="418"/>
      <c r="EK112" s="418"/>
      <c r="EL112" s="418"/>
      <c r="EM112" s="418"/>
      <c r="EN112" s="418"/>
      <c r="EO112" s="418"/>
      <c r="EP112" s="418"/>
      <c r="EQ112" s="418"/>
      <c r="ER112" s="418"/>
      <c r="ES112" s="418"/>
      <c r="ET112" s="418"/>
      <c r="EU112" s="418"/>
      <c r="EV112" s="418"/>
      <c r="EW112" s="418"/>
      <c r="EX112" s="418"/>
      <c r="EY112" s="418"/>
      <c r="EZ112" s="418"/>
      <c r="FA112" s="418"/>
      <c r="FB112" s="418"/>
      <c r="FC112" s="418"/>
      <c r="FD112" s="418"/>
      <c r="FE112" s="418"/>
      <c r="FF112" s="418"/>
      <c r="FG112" s="418"/>
      <c r="FH112" s="418"/>
      <c r="FI112" s="418"/>
      <c r="FJ112" s="418"/>
      <c r="FK112" s="418"/>
      <c r="FL112" s="418"/>
      <c r="FM112" s="418"/>
      <c r="FN112" s="418"/>
      <c r="FO112" s="418"/>
      <c r="FP112" s="418"/>
      <c r="FQ112" s="418"/>
      <c r="FR112" s="418"/>
      <c r="FS112" s="418"/>
      <c r="FT112" s="418"/>
      <c r="FU112" s="418"/>
      <c r="FV112" s="418"/>
      <c r="FW112" s="418"/>
      <c r="FX112" s="418"/>
      <c r="FY112" s="418"/>
      <c r="FZ112" s="418"/>
      <c r="GA112" s="418"/>
      <c r="GB112" s="418"/>
      <c r="GC112" s="418"/>
      <c r="GD112" s="418"/>
      <c r="GE112" s="418"/>
      <c r="GF112" s="418"/>
      <c r="GG112" s="418"/>
      <c r="GH112" s="418"/>
      <c r="GI112" s="418"/>
      <c r="GJ112" s="418"/>
      <c r="GK112" s="418"/>
      <c r="GL112" s="418"/>
      <c r="GM112" s="418"/>
      <c r="GN112" s="418"/>
      <c r="GO112" s="418"/>
      <c r="GP112" s="418"/>
      <c r="GQ112" s="418"/>
      <c r="GR112" s="418"/>
      <c r="GS112" s="418"/>
      <c r="GT112" s="418"/>
      <c r="GU112" s="418"/>
      <c r="GV112" s="418"/>
      <c r="GW112" s="418"/>
      <c r="GX112" s="418"/>
      <c r="GY112" s="418"/>
      <c r="GZ112" s="418"/>
      <c r="HA112" s="418"/>
      <c r="HB112" s="418"/>
      <c r="HC112" s="418"/>
      <c r="HD112" s="418"/>
      <c r="HE112" s="418"/>
      <c r="HF112" s="418"/>
      <c r="HG112" s="418"/>
      <c r="HH112" s="418"/>
      <c r="HI112" s="418"/>
      <c r="HJ112" s="418"/>
      <c r="HK112" s="418"/>
      <c r="HL112" s="418"/>
    </row>
    <row r="113" spans="1:220" s="130" customFormat="1" ht="27.6">
      <c r="A113" s="239">
        <v>112</v>
      </c>
      <c r="B113" s="234" t="s">
        <v>1313</v>
      </c>
      <c r="C113" s="247" t="s">
        <v>2338</v>
      </c>
      <c r="D113" s="410" t="s">
        <v>2339</v>
      </c>
      <c r="E113" s="276"/>
      <c r="F113" s="274" t="s">
        <v>1702</v>
      </c>
      <c r="G113" s="222">
        <v>8</v>
      </c>
      <c r="H113" s="212"/>
      <c r="I113" s="223">
        <f>ROUND(Tabela113[[#This Row],[Količina]]*Tabela113[[#This Row],[cena/EM]],2)</f>
        <v>0</v>
      </c>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8"/>
      <c r="BT113" s="418"/>
      <c r="BU113" s="418"/>
      <c r="BV113" s="418"/>
      <c r="BW113" s="418"/>
      <c r="BX113" s="418"/>
      <c r="BY113" s="418"/>
      <c r="BZ113" s="418"/>
      <c r="CA113" s="418"/>
      <c r="CB113" s="418"/>
      <c r="CC113" s="418"/>
      <c r="CD113" s="418"/>
      <c r="CE113" s="418"/>
      <c r="CF113" s="418"/>
      <c r="CG113" s="418"/>
      <c r="CH113" s="418"/>
      <c r="CI113" s="418"/>
      <c r="CJ113" s="418"/>
      <c r="CK113" s="418"/>
      <c r="CL113" s="418"/>
      <c r="CM113" s="418"/>
      <c r="CN113" s="418"/>
      <c r="CO113" s="418"/>
      <c r="CP113" s="418"/>
      <c r="CQ113" s="418"/>
      <c r="CR113" s="418"/>
      <c r="CS113" s="418"/>
      <c r="CT113" s="418"/>
      <c r="CU113" s="418"/>
      <c r="CV113" s="418"/>
      <c r="CW113" s="418"/>
      <c r="CX113" s="418"/>
      <c r="CY113" s="418"/>
      <c r="CZ113" s="418"/>
      <c r="DA113" s="418"/>
      <c r="DB113" s="418"/>
      <c r="DC113" s="418"/>
      <c r="DD113" s="418"/>
      <c r="DE113" s="418"/>
      <c r="DF113" s="418"/>
      <c r="DG113" s="418"/>
      <c r="DH113" s="418"/>
      <c r="DI113" s="418"/>
      <c r="DJ113" s="418"/>
      <c r="DK113" s="418"/>
      <c r="DL113" s="418"/>
      <c r="DM113" s="418"/>
      <c r="DN113" s="418"/>
      <c r="DO113" s="418"/>
      <c r="DP113" s="418"/>
      <c r="DQ113" s="418"/>
      <c r="DR113" s="418"/>
      <c r="DS113" s="418"/>
      <c r="DT113" s="418"/>
      <c r="DU113" s="418"/>
      <c r="DV113" s="418"/>
      <c r="DW113" s="418"/>
      <c r="DX113" s="418"/>
      <c r="DY113" s="418"/>
      <c r="DZ113" s="418"/>
      <c r="EA113" s="418"/>
      <c r="EB113" s="418"/>
      <c r="EC113" s="418"/>
      <c r="ED113" s="418"/>
      <c r="EE113" s="418"/>
      <c r="EF113" s="418"/>
      <c r="EG113" s="418"/>
      <c r="EH113" s="418"/>
      <c r="EI113" s="418"/>
      <c r="EJ113" s="418"/>
      <c r="EK113" s="418"/>
      <c r="EL113" s="418"/>
      <c r="EM113" s="418"/>
      <c r="EN113" s="418"/>
      <c r="EO113" s="418"/>
      <c r="EP113" s="418"/>
      <c r="EQ113" s="418"/>
      <c r="ER113" s="418"/>
      <c r="ES113" s="418"/>
      <c r="ET113" s="418"/>
      <c r="EU113" s="418"/>
      <c r="EV113" s="418"/>
      <c r="EW113" s="418"/>
      <c r="EX113" s="418"/>
      <c r="EY113" s="418"/>
      <c r="EZ113" s="418"/>
      <c r="FA113" s="418"/>
      <c r="FB113" s="418"/>
      <c r="FC113" s="418"/>
      <c r="FD113" s="418"/>
      <c r="FE113" s="418"/>
      <c r="FF113" s="418"/>
      <c r="FG113" s="418"/>
      <c r="FH113" s="418"/>
      <c r="FI113" s="418"/>
      <c r="FJ113" s="418"/>
      <c r="FK113" s="418"/>
      <c r="FL113" s="418"/>
      <c r="FM113" s="418"/>
      <c r="FN113" s="418"/>
      <c r="FO113" s="418"/>
      <c r="FP113" s="418"/>
      <c r="FQ113" s="418"/>
      <c r="FR113" s="418"/>
      <c r="FS113" s="418"/>
      <c r="FT113" s="418"/>
      <c r="FU113" s="418"/>
      <c r="FV113" s="418"/>
      <c r="FW113" s="418"/>
      <c r="FX113" s="418"/>
      <c r="FY113" s="418"/>
      <c r="FZ113" s="418"/>
      <c r="GA113" s="418"/>
      <c r="GB113" s="418"/>
      <c r="GC113" s="418"/>
      <c r="GD113" s="418"/>
      <c r="GE113" s="418"/>
      <c r="GF113" s="418"/>
      <c r="GG113" s="418"/>
      <c r="GH113" s="418"/>
      <c r="GI113" s="418"/>
      <c r="GJ113" s="418"/>
      <c r="GK113" s="418"/>
      <c r="GL113" s="418"/>
      <c r="GM113" s="418"/>
      <c r="GN113" s="418"/>
      <c r="GO113" s="418"/>
      <c r="GP113" s="418"/>
      <c r="GQ113" s="418"/>
      <c r="GR113" s="418"/>
      <c r="GS113" s="418"/>
      <c r="GT113" s="418"/>
      <c r="GU113" s="418"/>
      <c r="GV113" s="418"/>
      <c r="GW113" s="418"/>
      <c r="GX113" s="418"/>
      <c r="GY113" s="418"/>
      <c r="GZ113" s="418"/>
      <c r="HA113" s="418"/>
      <c r="HB113" s="418"/>
      <c r="HC113" s="418"/>
      <c r="HD113" s="418"/>
      <c r="HE113" s="418"/>
      <c r="HF113" s="418"/>
      <c r="HG113" s="418"/>
      <c r="HH113" s="418"/>
      <c r="HI113" s="418"/>
      <c r="HJ113" s="418"/>
      <c r="HK113" s="418"/>
      <c r="HL113" s="418"/>
    </row>
    <row r="114" spans="1:220" s="130" customFormat="1">
      <c r="A114" s="239">
        <v>113</v>
      </c>
      <c r="B114" s="316" t="s">
        <v>1313</v>
      </c>
      <c r="C114" s="405" t="s">
        <v>2340</v>
      </c>
      <c r="D114" s="417" t="s">
        <v>2341</v>
      </c>
      <c r="E114" s="276"/>
      <c r="F114" s="274" t="s">
        <v>1702</v>
      </c>
      <c r="G114" s="222">
        <v>1</v>
      </c>
      <c r="H114" s="212"/>
      <c r="I114" s="223">
        <f>ROUND(Tabela113[[#This Row],[Količina]]*Tabela113[[#This Row],[cena/EM]],2)</f>
        <v>0</v>
      </c>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c r="BQ114" s="418"/>
      <c r="BR114" s="418"/>
      <c r="BS114" s="418"/>
      <c r="BT114" s="418"/>
      <c r="BU114" s="418"/>
      <c r="BV114" s="418"/>
      <c r="BW114" s="418"/>
      <c r="BX114" s="418"/>
      <c r="BY114" s="418"/>
      <c r="BZ114" s="418"/>
      <c r="CA114" s="418"/>
      <c r="CB114" s="418"/>
      <c r="CC114" s="418"/>
      <c r="CD114" s="418"/>
      <c r="CE114" s="418"/>
      <c r="CF114" s="418"/>
      <c r="CG114" s="418"/>
      <c r="CH114" s="418"/>
      <c r="CI114" s="418"/>
      <c r="CJ114" s="418"/>
      <c r="CK114" s="418"/>
      <c r="CL114" s="418"/>
      <c r="CM114" s="418"/>
      <c r="CN114" s="418"/>
      <c r="CO114" s="418"/>
      <c r="CP114" s="418"/>
      <c r="CQ114" s="418"/>
      <c r="CR114" s="418"/>
      <c r="CS114" s="418"/>
      <c r="CT114" s="418"/>
      <c r="CU114" s="418"/>
      <c r="CV114" s="418"/>
      <c r="CW114" s="418"/>
      <c r="CX114" s="418"/>
      <c r="CY114" s="418"/>
      <c r="CZ114" s="418"/>
      <c r="DA114" s="418"/>
      <c r="DB114" s="418"/>
      <c r="DC114" s="418"/>
      <c r="DD114" s="418"/>
      <c r="DE114" s="418"/>
      <c r="DF114" s="418"/>
      <c r="DG114" s="418"/>
      <c r="DH114" s="418"/>
      <c r="DI114" s="418"/>
      <c r="DJ114" s="418"/>
      <c r="DK114" s="418"/>
      <c r="DL114" s="418"/>
      <c r="DM114" s="418"/>
      <c r="DN114" s="418"/>
      <c r="DO114" s="418"/>
      <c r="DP114" s="418"/>
      <c r="DQ114" s="418"/>
      <c r="DR114" s="418"/>
      <c r="DS114" s="418"/>
      <c r="DT114" s="418"/>
      <c r="DU114" s="418"/>
      <c r="DV114" s="418"/>
      <c r="DW114" s="418"/>
      <c r="DX114" s="418"/>
      <c r="DY114" s="418"/>
      <c r="DZ114" s="418"/>
      <c r="EA114" s="418"/>
      <c r="EB114" s="418"/>
      <c r="EC114" s="418"/>
      <c r="ED114" s="418"/>
      <c r="EE114" s="418"/>
      <c r="EF114" s="418"/>
      <c r="EG114" s="418"/>
      <c r="EH114" s="418"/>
      <c r="EI114" s="418"/>
      <c r="EJ114" s="418"/>
      <c r="EK114" s="418"/>
      <c r="EL114" s="418"/>
      <c r="EM114" s="418"/>
      <c r="EN114" s="418"/>
      <c r="EO114" s="418"/>
      <c r="EP114" s="418"/>
      <c r="EQ114" s="418"/>
      <c r="ER114" s="418"/>
      <c r="ES114" s="418"/>
      <c r="ET114" s="418"/>
      <c r="EU114" s="418"/>
      <c r="EV114" s="418"/>
      <c r="EW114" s="418"/>
      <c r="EX114" s="418"/>
      <c r="EY114" s="418"/>
      <c r="EZ114" s="418"/>
      <c r="FA114" s="418"/>
      <c r="FB114" s="418"/>
      <c r="FC114" s="418"/>
      <c r="FD114" s="418"/>
      <c r="FE114" s="418"/>
      <c r="FF114" s="418"/>
      <c r="FG114" s="418"/>
      <c r="FH114" s="418"/>
      <c r="FI114" s="418"/>
      <c r="FJ114" s="418"/>
      <c r="FK114" s="418"/>
      <c r="FL114" s="418"/>
      <c r="FM114" s="418"/>
      <c r="FN114" s="418"/>
      <c r="FO114" s="418"/>
      <c r="FP114" s="418"/>
      <c r="FQ114" s="418"/>
      <c r="FR114" s="418"/>
      <c r="FS114" s="418"/>
      <c r="FT114" s="418"/>
      <c r="FU114" s="418"/>
      <c r="FV114" s="418"/>
      <c r="FW114" s="418"/>
      <c r="FX114" s="418"/>
      <c r="FY114" s="418"/>
      <c r="FZ114" s="418"/>
      <c r="GA114" s="418"/>
      <c r="GB114" s="418"/>
      <c r="GC114" s="418"/>
      <c r="GD114" s="418"/>
      <c r="GE114" s="418"/>
      <c r="GF114" s="418"/>
      <c r="GG114" s="418"/>
      <c r="GH114" s="418"/>
      <c r="GI114" s="418"/>
      <c r="GJ114" s="418"/>
      <c r="GK114" s="418"/>
      <c r="GL114" s="418"/>
      <c r="GM114" s="418"/>
      <c r="GN114" s="418"/>
      <c r="GO114" s="418"/>
      <c r="GP114" s="418"/>
      <c r="GQ114" s="418"/>
      <c r="GR114" s="418"/>
      <c r="GS114" s="418"/>
      <c r="GT114" s="418"/>
      <c r="GU114" s="418"/>
      <c r="GV114" s="418"/>
      <c r="GW114" s="418"/>
      <c r="GX114" s="418"/>
      <c r="GY114" s="418"/>
      <c r="GZ114" s="418"/>
      <c r="HA114" s="418"/>
      <c r="HB114" s="418"/>
      <c r="HC114" s="418"/>
      <c r="HD114" s="418"/>
      <c r="HE114" s="418"/>
      <c r="HF114" s="418"/>
      <c r="HG114" s="418"/>
      <c r="HH114" s="418"/>
      <c r="HI114" s="418"/>
      <c r="HJ114" s="418"/>
      <c r="HK114" s="418"/>
      <c r="HL114" s="418"/>
    </row>
    <row r="115" spans="1:220" s="239" customFormat="1">
      <c r="B115" s="275"/>
      <c r="C115" s="247"/>
      <c r="D115" s="276"/>
      <c r="F115" s="213"/>
      <c r="H115" s="277"/>
    </row>
    <row r="116" spans="1:220" s="239" customFormat="1">
      <c r="B116" s="275"/>
      <c r="C116" s="247"/>
      <c r="D116" s="276"/>
      <c r="F116" s="213"/>
      <c r="H116" s="277"/>
    </row>
    <row r="117" spans="1:220" s="239" customFormat="1">
      <c r="B117" s="275"/>
      <c r="C117" s="247"/>
      <c r="D117" s="276"/>
      <c r="F117" s="213"/>
      <c r="H117" s="277"/>
    </row>
    <row r="118" spans="1:220" s="239" customFormat="1">
      <c r="B118" s="275"/>
      <c r="C118" s="247"/>
      <c r="D118" s="276"/>
      <c r="F118" s="213"/>
      <c r="H118" s="277"/>
    </row>
    <row r="119" spans="1:220" s="239" customFormat="1">
      <c r="B119" s="275"/>
      <c r="C119" s="247"/>
      <c r="D119" s="276"/>
      <c r="F119" s="213"/>
      <c r="H119" s="277"/>
    </row>
    <row r="120" spans="1:220" s="239" customFormat="1">
      <c r="B120" s="275"/>
      <c r="C120" s="247"/>
      <c r="D120" s="276"/>
      <c r="F120" s="213"/>
      <c r="H120" s="277"/>
    </row>
    <row r="121" spans="1:220" s="239" customFormat="1">
      <c r="B121" s="275"/>
      <c r="C121" s="247"/>
      <c r="D121" s="276"/>
      <c r="F121" s="213"/>
      <c r="H121" s="277"/>
    </row>
    <row r="122" spans="1:220" s="239" customFormat="1">
      <c r="B122" s="275"/>
      <c r="C122" s="247"/>
      <c r="D122" s="276"/>
      <c r="F122" s="213"/>
      <c r="H122" s="277"/>
    </row>
    <row r="123" spans="1:220" s="239" customFormat="1">
      <c r="B123" s="275"/>
      <c r="C123" s="247"/>
      <c r="D123" s="276"/>
      <c r="F123" s="213"/>
      <c r="H123" s="277"/>
    </row>
    <row r="124" spans="1:220" s="239" customFormat="1">
      <c r="B124" s="275"/>
      <c r="C124" s="247"/>
      <c r="D124" s="276"/>
      <c r="F124" s="213"/>
      <c r="H124" s="277"/>
    </row>
    <row r="125" spans="1:220" s="239" customFormat="1">
      <c r="B125" s="275"/>
      <c r="C125" s="247"/>
      <c r="D125" s="276"/>
      <c r="F125" s="213"/>
      <c r="H125" s="277"/>
    </row>
    <row r="126" spans="1:220" s="239" customFormat="1">
      <c r="B126" s="275"/>
      <c r="C126" s="247"/>
      <c r="D126" s="276"/>
      <c r="F126" s="213"/>
      <c r="H126" s="277"/>
    </row>
    <row r="127" spans="1:220" s="239" customFormat="1">
      <c r="B127" s="275"/>
      <c r="C127" s="247"/>
      <c r="D127" s="276"/>
      <c r="F127" s="213"/>
      <c r="H127" s="277"/>
    </row>
    <row r="128" spans="1:220" s="239" customFormat="1">
      <c r="B128" s="275"/>
      <c r="C128" s="247"/>
      <c r="D128" s="276"/>
      <c r="F128" s="213"/>
      <c r="H128" s="277"/>
    </row>
    <row r="129" spans="2:8" s="239" customFormat="1">
      <c r="B129" s="275"/>
      <c r="C129" s="247"/>
      <c r="D129" s="276"/>
      <c r="F129" s="213"/>
      <c r="H129" s="277"/>
    </row>
    <row r="130" spans="2:8" s="239" customFormat="1">
      <c r="B130" s="275"/>
      <c r="C130" s="247"/>
      <c r="D130" s="276"/>
      <c r="F130" s="213"/>
      <c r="H130" s="277"/>
    </row>
    <row r="131" spans="2:8" s="239" customFormat="1">
      <c r="B131" s="275"/>
      <c r="C131" s="247"/>
      <c r="D131" s="276"/>
      <c r="F131" s="213"/>
      <c r="H131" s="277"/>
    </row>
    <row r="132" spans="2:8" s="239" customFormat="1">
      <c r="B132" s="275"/>
      <c r="C132" s="247"/>
      <c r="D132" s="276"/>
      <c r="F132" s="213"/>
      <c r="H132" s="277"/>
    </row>
    <row r="133" spans="2:8" s="239" customFormat="1">
      <c r="B133" s="275"/>
      <c r="C133" s="247"/>
      <c r="D133" s="276"/>
      <c r="F133" s="213"/>
      <c r="H133" s="277"/>
    </row>
    <row r="134" spans="2:8" s="239" customFormat="1">
      <c r="B134" s="275"/>
      <c r="C134" s="247"/>
      <c r="D134" s="276"/>
      <c r="F134" s="213"/>
      <c r="H134" s="277"/>
    </row>
    <row r="135" spans="2:8" s="239" customFormat="1">
      <c r="B135" s="275"/>
      <c r="C135" s="247"/>
      <c r="D135" s="276"/>
      <c r="F135" s="213"/>
      <c r="H135" s="277"/>
    </row>
    <row r="136" spans="2:8" s="239" customFormat="1">
      <c r="B136" s="275"/>
      <c r="C136" s="247"/>
      <c r="D136" s="276"/>
      <c r="F136" s="213"/>
      <c r="H136" s="277"/>
    </row>
    <row r="137" spans="2:8" s="239" customFormat="1">
      <c r="B137" s="275"/>
      <c r="C137" s="247"/>
      <c r="D137" s="276"/>
      <c r="F137" s="213"/>
      <c r="H137" s="277"/>
    </row>
    <row r="138" spans="2:8" s="239" customFormat="1">
      <c r="B138" s="275"/>
      <c r="C138" s="247"/>
      <c r="D138" s="276"/>
      <c r="F138" s="213"/>
      <c r="H138" s="277"/>
    </row>
    <row r="139" spans="2:8" s="239" customFormat="1">
      <c r="B139" s="275"/>
      <c r="C139" s="247"/>
      <c r="D139" s="276"/>
      <c r="F139" s="213"/>
      <c r="H139" s="277"/>
    </row>
    <row r="140" spans="2:8" s="239" customFormat="1">
      <c r="B140" s="275"/>
      <c r="C140" s="247"/>
      <c r="D140" s="276"/>
      <c r="F140" s="213"/>
      <c r="H140" s="277"/>
    </row>
    <row r="141" spans="2:8" s="239" customFormat="1">
      <c r="B141" s="275"/>
      <c r="C141" s="247"/>
      <c r="D141" s="276"/>
      <c r="F141" s="213"/>
      <c r="H141" s="277"/>
    </row>
    <row r="142" spans="2:8" s="239" customFormat="1">
      <c r="B142" s="275"/>
      <c r="C142" s="247"/>
      <c r="D142" s="276"/>
      <c r="F142" s="213"/>
      <c r="H142" s="277"/>
    </row>
    <row r="143" spans="2:8" s="239" customFormat="1">
      <c r="B143" s="275"/>
      <c r="C143" s="247"/>
      <c r="D143" s="276"/>
      <c r="F143" s="213"/>
      <c r="H143" s="277"/>
    </row>
    <row r="144" spans="2:8" s="239" customFormat="1">
      <c r="B144" s="275"/>
      <c r="C144" s="247"/>
      <c r="D144" s="276"/>
      <c r="F144" s="213"/>
      <c r="H144" s="277"/>
    </row>
    <row r="145" spans="2:8" s="239" customFormat="1">
      <c r="B145" s="275"/>
      <c r="C145" s="247"/>
      <c r="D145" s="276"/>
      <c r="F145" s="213"/>
      <c r="H145" s="277"/>
    </row>
    <row r="146" spans="2:8" s="239" customFormat="1">
      <c r="B146" s="275"/>
      <c r="C146" s="247"/>
      <c r="D146" s="276"/>
      <c r="F146" s="213"/>
      <c r="H146" s="277"/>
    </row>
    <row r="147" spans="2:8" s="239" customFormat="1">
      <c r="B147" s="275"/>
      <c r="C147" s="247"/>
      <c r="D147" s="276"/>
      <c r="F147" s="213"/>
      <c r="H147" s="277"/>
    </row>
    <row r="148" spans="2:8" s="239" customFormat="1">
      <c r="B148" s="275"/>
      <c r="C148" s="247"/>
      <c r="D148" s="276"/>
      <c r="F148" s="213"/>
      <c r="H148" s="277"/>
    </row>
    <row r="149" spans="2:8" s="239" customFormat="1">
      <c r="B149" s="275"/>
      <c r="C149" s="247"/>
      <c r="D149" s="276"/>
      <c r="F149" s="213"/>
      <c r="H149" s="277"/>
    </row>
    <row r="150" spans="2:8" s="239" customFormat="1">
      <c r="B150" s="275"/>
      <c r="C150" s="247"/>
      <c r="D150" s="276"/>
      <c r="F150" s="213"/>
      <c r="H150" s="277"/>
    </row>
    <row r="151" spans="2:8" s="239" customFormat="1">
      <c r="B151" s="275"/>
      <c r="C151" s="247"/>
      <c r="D151" s="276"/>
      <c r="F151" s="213"/>
      <c r="H151" s="277"/>
    </row>
    <row r="152" spans="2:8" s="239" customFormat="1">
      <c r="B152" s="275"/>
      <c r="C152" s="247"/>
      <c r="D152" s="276"/>
      <c r="F152" s="213"/>
      <c r="H152" s="277"/>
    </row>
    <row r="153" spans="2:8" s="239" customFormat="1">
      <c r="B153" s="275"/>
      <c r="C153" s="247"/>
      <c r="D153" s="276"/>
      <c r="F153" s="213"/>
      <c r="H153" s="277"/>
    </row>
    <row r="154" spans="2:8" s="239" customFormat="1">
      <c r="B154" s="275"/>
      <c r="C154" s="247"/>
      <c r="D154" s="276"/>
      <c r="F154" s="213"/>
      <c r="H154" s="277"/>
    </row>
    <row r="155" spans="2:8" s="239" customFormat="1">
      <c r="B155" s="275"/>
      <c r="C155" s="247"/>
      <c r="D155" s="276"/>
      <c r="F155" s="213"/>
      <c r="H155" s="277"/>
    </row>
    <row r="156" spans="2:8" s="239" customFormat="1">
      <c r="B156" s="275"/>
      <c r="C156" s="247"/>
      <c r="D156" s="276"/>
      <c r="F156" s="213"/>
      <c r="H156" s="277"/>
    </row>
    <row r="157" spans="2:8" s="239" customFormat="1">
      <c r="B157" s="275"/>
      <c r="C157" s="247"/>
      <c r="D157" s="276"/>
      <c r="F157" s="213"/>
      <c r="H157" s="277"/>
    </row>
    <row r="158" spans="2:8" s="239" customFormat="1">
      <c r="B158" s="275"/>
      <c r="C158" s="247"/>
      <c r="D158" s="276"/>
      <c r="F158" s="213"/>
      <c r="H158" s="277"/>
    </row>
    <row r="159" spans="2:8" s="239" customFormat="1">
      <c r="B159" s="275"/>
      <c r="C159" s="247"/>
      <c r="D159" s="276"/>
      <c r="F159" s="213"/>
      <c r="H159" s="277"/>
    </row>
    <row r="160" spans="2:8" s="239" customFormat="1">
      <c r="B160" s="275"/>
      <c r="C160" s="247"/>
      <c r="D160" s="276"/>
      <c r="F160" s="213"/>
      <c r="H160" s="277"/>
    </row>
    <row r="161" spans="2:8" s="239" customFormat="1">
      <c r="B161" s="275"/>
      <c r="C161" s="247"/>
      <c r="D161" s="276"/>
      <c r="F161" s="213"/>
      <c r="H161" s="277"/>
    </row>
    <row r="162" spans="2:8" s="239" customFormat="1">
      <c r="B162" s="275"/>
      <c r="C162" s="247"/>
      <c r="D162" s="276"/>
      <c r="F162" s="213"/>
      <c r="H162" s="277"/>
    </row>
    <row r="163" spans="2:8" s="239" customFormat="1">
      <c r="B163" s="275"/>
      <c r="C163" s="247"/>
      <c r="D163" s="276"/>
      <c r="F163" s="213"/>
      <c r="H163" s="277"/>
    </row>
    <row r="164" spans="2:8" s="239" customFormat="1">
      <c r="B164" s="275"/>
      <c r="C164" s="247"/>
      <c r="D164" s="276"/>
      <c r="F164" s="213"/>
      <c r="H164" s="277"/>
    </row>
    <row r="165" spans="2:8" s="239" customFormat="1">
      <c r="B165" s="275"/>
      <c r="C165" s="247"/>
      <c r="D165" s="276"/>
      <c r="F165" s="213"/>
      <c r="H165" s="277"/>
    </row>
    <row r="166" spans="2:8" s="239" customFormat="1">
      <c r="B166" s="275"/>
      <c r="C166" s="247"/>
      <c r="D166" s="276"/>
      <c r="F166" s="213"/>
      <c r="H166" s="277"/>
    </row>
    <row r="167" spans="2:8" s="239" customFormat="1">
      <c r="B167" s="275"/>
      <c r="C167" s="247"/>
      <c r="D167" s="276"/>
      <c r="F167" s="213"/>
      <c r="H167" s="277"/>
    </row>
    <row r="168" spans="2:8" s="239" customFormat="1">
      <c r="B168" s="275"/>
      <c r="C168" s="247"/>
      <c r="D168" s="276"/>
      <c r="F168" s="213"/>
      <c r="H168" s="277"/>
    </row>
    <row r="169" spans="2:8" s="239" customFormat="1">
      <c r="B169" s="275"/>
      <c r="C169" s="247"/>
      <c r="D169" s="276"/>
      <c r="F169" s="213"/>
      <c r="H169" s="277"/>
    </row>
    <row r="170" spans="2:8" s="239" customFormat="1">
      <c r="B170" s="275"/>
      <c r="C170" s="247"/>
      <c r="D170" s="276"/>
      <c r="F170" s="213"/>
      <c r="H170" s="277"/>
    </row>
    <row r="171" spans="2:8" s="239" customFormat="1">
      <c r="B171" s="275"/>
      <c r="C171" s="247"/>
      <c r="D171" s="276"/>
      <c r="F171" s="213"/>
      <c r="H171" s="277"/>
    </row>
    <row r="172" spans="2:8" s="239" customFormat="1">
      <c r="B172" s="275"/>
      <c r="C172" s="247"/>
      <c r="D172" s="276"/>
      <c r="F172" s="213"/>
      <c r="H172" s="277"/>
    </row>
    <row r="173" spans="2:8" s="239" customFormat="1">
      <c r="B173" s="275"/>
      <c r="C173" s="247"/>
      <c r="D173" s="276"/>
      <c r="F173" s="213"/>
      <c r="H173" s="277"/>
    </row>
    <row r="174" spans="2:8" s="239" customFormat="1">
      <c r="B174" s="275"/>
      <c r="C174" s="247"/>
      <c r="D174" s="276"/>
      <c r="F174" s="213"/>
      <c r="H174" s="277"/>
    </row>
    <row r="175" spans="2:8" s="239" customFormat="1">
      <c r="B175" s="275"/>
      <c r="C175" s="247"/>
      <c r="D175" s="276"/>
      <c r="F175" s="213"/>
      <c r="H175" s="277"/>
    </row>
    <row r="176" spans="2:8" s="239" customFormat="1">
      <c r="B176" s="275"/>
      <c r="C176" s="247"/>
      <c r="D176" s="276"/>
      <c r="F176" s="213"/>
      <c r="H176" s="277"/>
    </row>
    <row r="177" spans="2:8" s="239" customFormat="1">
      <c r="B177" s="275"/>
      <c r="C177" s="247"/>
      <c r="D177" s="276"/>
      <c r="F177" s="213"/>
      <c r="H177" s="277"/>
    </row>
    <row r="178" spans="2:8" s="239" customFormat="1">
      <c r="B178" s="275"/>
      <c r="C178" s="247"/>
      <c r="D178" s="276"/>
      <c r="F178" s="213"/>
      <c r="H178" s="277"/>
    </row>
    <row r="179" spans="2:8" s="239" customFormat="1">
      <c r="B179" s="275"/>
      <c r="C179" s="247"/>
      <c r="D179" s="276"/>
      <c r="F179" s="213"/>
      <c r="H179" s="277"/>
    </row>
    <row r="180" spans="2:8" s="239" customFormat="1">
      <c r="B180" s="275"/>
      <c r="C180" s="247"/>
      <c r="D180" s="276"/>
      <c r="F180" s="213"/>
      <c r="H180" s="277"/>
    </row>
    <row r="181" spans="2:8" s="239" customFormat="1">
      <c r="B181" s="275"/>
      <c r="C181" s="247"/>
      <c r="D181" s="276"/>
      <c r="F181" s="213"/>
      <c r="H181" s="277"/>
    </row>
    <row r="182" spans="2:8" s="239" customFormat="1">
      <c r="B182" s="275"/>
      <c r="C182" s="247"/>
      <c r="D182" s="276"/>
      <c r="F182" s="213"/>
      <c r="H182" s="277"/>
    </row>
    <row r="183" spans="2:8" s="239" customFormat="1">
      <c r="B183" s="275"/>
      <c r="C183" s="247"/>
      <c r="D183" s="276"/>
      <c r="F183" s="213"/>
      <c r="H183" s="277"/>
    </row>
    <row r="184" spans="2:8" s="239" customFormat="1">
      <c r="B184" s="275"/>
      <c r="C184" s="247"/>
      <c r="D184" s="276"/>
      <c r="F184" s="213"/>
      <c r="H184" s="277"/>
    </row>
    <row r="185" spans="2:8" s="239" customFormat="1">
      <c r="B185" s="275"/>
      <c r="C185" s="247"/>
      <c r="D185" s="276"/>
      <c r="F185" s="213"/>
      <c r="H185" s="277"/>
    </row>
    <row r="186" spans="2:8" s="239" customFormat="1">
      <c r="B186" s="275"/>
      <c r="C186" s="247"/>
      <c r="D186" s="276"/>
      <c r="F186" s="213"/>
      <c r="H186" s="277"/>
    </row>
    <row r="187" spans="2:8" s="239" customFormat="1">
      <c r="B187" s="275"/>
      <c r="C187" s="247"/>
      <c r="D187" s="276"/>
      <c r="F187" s="213"/>
      <c r="H187" s="277"/>
    </row>
    <row r="188" spans="2:8" s="239" customFormat="1">
      <c r="B188" s="275"/>
      <c r="C188" s="247"/>
      <c r="D188" s="276"/>
      <c r="F188" s="213"/>
      <c r="H188" s="277"/>
    </row>
    <row r="189" spans="2:8" s="239" customFormat="1">
      <c r="B189" s="275"/>
      <c r="C189" s="247"/>
      <c r="D189" s="276"/>
      <c r="F189" s="213"/>
      <c r="H189" s="277"/>
    </row>
    <row r="190" spans="2:8" s="239" customFormat="1">
      <c r="B190" s="275"/>
      <c r="C190" s="247"/>
      <c r="D190" s="276"/>
      <c r="F190" s="213"/>
      <c r="H190" s="277"/>
    </row>
    <row r="191" spans="2:8" s="239" customFormat="1">
      <c r="B191" s="275"/>
      <c r="C191" s="247"/>
      <c r="D191" s="276"/>
      <c r="F191" s="213"/>
      <c r="H191" s="277"/>
    </row>
    <row r="192" spans="2:8" s="239" customFormat="1">
      <c r="B192" s="275"/>
      <c r="C192" s="247"/>
      <c r="D192" s="276"/>
      <c r="F192" s="213"/>
      <c r="H192" s="277"/>
    </row>
    <row r="193" spans="2:8" s="239" customFormat="1">
      <c r="B193" s="275"/>
      <c r="C193" s="247"/>
      <c r="D193" s="276"/>
      <c r="F193" s="213"/>
      <c r="H193" s="277"/>
    </row>
    <row r="194" spans="2:8" s="239" customFormat="1">
      <c r="B194" s="275"/>
      <c r="C194" s="247"/>
      <c r="D194" s="276"/>
      <c r="F194" s="213"/>
      <c r="H194" s="277"/>
    </row>
    <row r="195" spans="2:8" s="239" customFormat="1">
      <c r="B195" s="275"/>
      <c r="C195" s="247"/>
      <c r="D195" s="276"/>
      <c r="F195" s="213"/>
      <c r="H195" s="277"/>
    </row>
    <row r="196" spans="2:8" s="239" customFormat="1">
      <c r="B196" s="275"/>
      <c r="C196" s="247"/>
      <c r="D196" s="276"/>
      <c r="F196" s="213"/>
      <c r="H196" s="277"/>
    </row>
    <row r="197" spans="2:8" s="239" customFormat="1">
      <c r="B197" s="275"/>
      <c r="C197" s="247"/>
      <c r="D197" s="276"/>
      <c r="F197" s="213"/>
      <c r="H197" s="277"/>
    </row>
    <row r="198" spans="2:8" s="239" customFormat="1">
      <c r="B198" s="275"/>
      <c r="C198" s="247"/>
      <c r="D198" s="276"/>
      <c r="F198" s="213"/>
      <c r="H198" s="277"/>
    </row>
    <row r="199" spans="2:8" s="239" customFormat="1">
      <c r="B199" s="275"/>
      <c r="C199" s="247"/>
      <c r="D199" s="276"/>
      <c r="F199" s="213"/>
      <c r="H199" s="277"/>
    </row>
    <row r="200" spans="2:8" s="239" customFormat="1">
      <c r="B200" s="275"/>
      <c r="C200" s="247"/>
      <c r="D200" s="276"/>
      <c r="F200" s="213"/>
      <c r="H200" s="277"/>
    </row>
    <row r="201" spans="2:8" s="239" customFormat="1">
      <c r="B201" s="275"/>
      <c r="C201" s="247"/>
      <c r="D201" s="276"/>
      <c r="F201" s="213"/>
      <c r="H201" s="277"/>
    </row>
    <row r="202" spans="2:8" s="239" customFormat="1">
      <c r="B202" s="275"/>
      <c r="C202" s="247"/>
      <c r="D202" s="276"/>
      <c r="F202" s="213"/>
      <c r="H202" s="277"/>
    </row>
    <row r="203" spans="2:8" s="239" customFormat="1">
      <c r="B203" s="275"/>
      <c r="C203" s="247"/>
      <c r="D203" s="276"/>
      <c r="F203" s="213"/>
      <c r="H203" s="277"/>
    </row>
    <row r="204" spans="2:8" s="239" customFormat="1">
      <c r="B204" s="275"/>
      <c r="C204" s="247"/>
      <c r="D204" s="276"/>
      <c r="F204" s="213"/>
      <c r="H204" s="277"/>
    </row>
    <row r="205" spans="2:8" s="239" customFormat="1">
      <c r="B205" s="275"/>
      <c r="C205" s="247"/>
      <c r="D205" s="276"/>
      <c r="F205" s="213"/>
      <c r="H205" s="277"/>
    </row>
    <row r="206" spans="2:8" s="239" customFormat="1">
      <c r="B206" s="275"/>
      <c r="C206" s="247"/>
      <c r="D206" s="276"/>
      <c r="F206" s="213"/>
      <c r="H206" s="277"/>
    </row>
    <row r="207" spans="2:8" s="239" customFormat="1">
      <c r="B207" s="275"/>
      <c r="C207" s="247"/>
      <c r="D207" s="276"/>
      <c r="F207" s="213"/>
      <c r="H207" s="277"/>
    </row>
    <row r="208" spans="2:8" s="239" customFormat="1">
      <c r="B208" s="275"/>
      <c r="C208" s="247"/>
      <c r="D208" s="276"/>
      <c r="F208" s="213"/>
      <c r="H208" s="277"/>
    </row>
    <row r="209" spans="2:8" s="239" customFormat="1">
      <c r="B209" s="275"/>
      <c r="C209" s="247"/>
      <c r="D209" s="276"/>
      <c r="F209" s="213"/>
      <c r="H209" s="277"/>
    </row>
    <row r="210" spans="2:8" s="239" customFormat="1">
      <c r="B210" s="275"/>
      <c r="C210" s="247"/>
      <c r="D210" s="276"/>
      <c r="F210" s="213"/>
      <c r="H210" s="277"/>
    </row>
    <row r="211" spans="2:8" s="239" customFormat="1">
      <c r="B211" s="275"/>
      <c r="C211" s="247"/>
      <c r="D211" s="276"/>
      <c r="F211" s="213"/>
      <c r="H211" s="277"/>
    </row>
    <row r="212" spans="2:8" s="239" customFormat="1">
      <c r="B212" s="275"/>
      <c r="C212" s="247"/>
      <c r="D212" s="276"/>
      <c r="F212" s="213"/>
      <c r="H212" s="277"/>
    </row>
    <row r="213" spans="2:8" s="239" customFormat="1">
      <c r="B213" s="275"/>
      <c r="C213" s="247"/>
      <c r="D213" s="276"/>
      <c r="F213" s="213"/>
      <c r="H213" s="277"/>
    </row>
    <row r="214" spans="2:8" s="239" customFormat="1">
      <c r="B214" s="275"/>
      <c r="C214" s="247"/>
      <c r="D214" s="276"/>
      <c r="F214" s="213"/>
      <c r="H214" s="277"/>
    </row>
    <row r="215" spans="2:8" s="239" customFormat="1">
      <c r="B215" s="275"/>
      <c r="C215" s="247"/>
      <c r="D215" s="276"/>
      <c r="F215" s="213"/>
      <c r="H215" s="277"/>
    </row>
    <row r="216" spans="2:8" s="239" customFormat="1">
      <c r="B216" s="275"/>
      <c r="C216" s="247"/>
      <c r="D216" s="276"/>
      <c r="F216" s="213"/>
      <c r="H216" s="277"/>
    </row>
    <row r="217" spans="2:8" s="239" customFormat="1">
      <c r="B217" s="275"/>
      <c r="C217" s="247"/>
      <c r="D217" s="276"/>
      <c r="F217" s="213"/>
      <c r="H217" s="277"/>
    </row>
    <row r="218" spans="2:8" s="239" customFormat="1">
      <c r="B218" s="275"/>
      <c r="C218" s="247"/>
      <c r="D218" s="276"/>
      <c r="F218" s="213"/>
      <c r="H218" s="277"/>
    </row>
    <row r="219" spans="2:8" s="239" customFormat="1">
      <c r="B219" s="275"/>
      <c r="C219" s="247"/>
      <c r="D219" s="276"/>
      <c r="F219" s="213"/>
      <c r="H219" s="277"/>
    </row>
    <row r="220" spans="2:8" s="239" customFormat="1">
      <c r="B220" s="275"/>
      <c r="C220" s="247"/>
      <c r="D220" s="276"/>
      <c r="F220" s="213"/>
      <c r="H220" s="277"/>
    </row>
    <row r="221" spans="2:8" s="239" customFormat="1">
      <c r="B221" s="275"/>
      <c r="C221" s="247"/>
      <c r="D221" s="276"/>
      <c r="F221" s="213"/>
      <c r="H221" s="277"/>
    </row>
    <row r="222" spans="2:8" s="239" customFormat="1">
      <c r="B222" s="275"/>
      <c r="C222" s="247"/>
      <c r="D222" s="276"/>
      <c r="F222" s="213"/>
      <c r="H222" s="277"/>
    </row>
    <row r="223" spans="2:8" s="239" customFormat="1">
      <c r="B223" s="275"/>
      <c r="C223" s="247"/>
      <c r="D223" s="276"/>
      <c r="F223" s="213"/>
      <c r="H223" s="277"/>
    </row>
    <row r="224" spans="2:8" s="239" customFormat="1">
      <c r="B224" s="275"/>
      <c r="C224" s="247"/>
      <c r="D224" s="276"/>
      <c r="F224" s="213"/>
      <c r="H224" s="277"/>
    </row>
    <row r="225" spans="2:8" s="239" customFormat="1">
      <c r="B225" s="275"/>
      <c r="C225" s="247"/>
      <c r="D225" s="276"/>
      <c r="F225" s="213"/>
      <c r="H225" s="277"/>
    </row>
    <row r="226" spans="2:8" s="239" customFormat="1">
      <c r="B226" s="275"/>
      <c r="C226" s="247"/>
      <c r="D226" s="276"/>
      <c r="F226" s="213"/>
      <c r="H226" s="277"/>
    </row>
    <row r="227" spans="2:8" s="239" customFormat="1">
      <c r="B227" s="275"/>
      <c r="C227" s="247"/>
      <c r="D227" s="276"/>
      <c r="F227" s="213"/>
      <c r="H227" s="277"/>
    </row>
    <row r="228" spans="2:8" s="239" customFormat="1">
      <c r="B228" s="275"/>
      <c r="C228" s="247"/>
      <c r="D228" s="276"/>
      <c r="F228" s="213"/>
      <c r="H228" s="277"/>
    </row>
    <row r="229" spans="2:8" s="239" customFormat="1">
      <c r="B229" s="275"/>
      <c r="C229" s="247"/>
      <c r="D229" s="276"/>
      <c r="F229" s="213"/>
      <c r="H229" s="277"/>
    </row>
    <row r="230" spans="2:8" s="239" customFormat="1">
      <c r="B230" s="275"/>
      <c r="C230" s="247"/>
      <c r="D230" s="276"/>
      <c r="F230" s="213"/>
      <c r="H230" s="277"/>
    </row>
    <row r="231" spans="2:8" s="239" customFormat="1">
      <c r="B231" s="275"/>
      <c r="C231" s="247"/>
      <c r="D231" s="276"/>
      <c r="F231" s="213"/>
      <c r="H231" s="277"/>
    </row>
    <row r="232" spans="2:8" s="239" customFormat="1">
      <c r="B232" s="275"/>
      <c r="C232" s="247"/>
      <c r="D232" s="276"/>
      <c r="F232" s="213"/>
      <c r="H232" s="277"/>
    </row>
    <row r="233" spans="2:8" s="239" customFormat="1">
      <c r="B233" s="275"/>
      <c r="C233" s="247"/>
      <c r="D233" s="276"/>
      <c r="F233" s="213"/>
      <c r="H233" s="277"/>
    </row>
    <row r="234" spans="2:8" s="239" customFormat="1">
      <c r="B234" s="275"/>
      <c r="C234" s="247"/>
      <c r="D234" s="276"/>
      <c r="F234" s="213"/>
      <c r="H234" s="277"/>
    </row>
    <row r="235" spans="2:8" s="239" customFormat="1">
      <c r="B235" s="275"/>
      <c r="C235" s="247"/>
      <c r="D235" s="276"/>
      <c r="F235" s="213"/>
      <c r="H235" s="277"/>
    </row>
    <row r="236" spans="2:8" s="239" customFormat="1">
      <c r="B236" s="275"/>
      <c r="C236" s="247"/>
      <c r="D236" s="276"/>
      <c r="F236" s="213"/>
      <c r="H236" s="277"/>
    </row>
    <row r="237" spans="2:8" s="239" customFormat="1">
      <c r="B237" s="275"/>
      <c r="C237" s="247"/>
      <c r="D237" s="276"/>
      <c r="F237" s="213"/>
      <c r="H237" s="277"/>
    </row>
    <row r="238" spans="2:8" s="239" customFormat="1">
      <c r="B238" s="275"/>
      <c r="C238" s="247"/>
      <c r="D238" s="276"/>
      <c r="F238" s="213"/>
      <c r="H238" s="277"/>
    </row>
    <row r="239" spans="2:8" s="239" customFormat="1">
      <c r="B239" s="275"/>
      <c r="C239" s="247"/>
      <c r="D239" s="276"/>
      <c r="F239" s="213"/>
      <c r="H239" s="277"/>
    </row>
    <row r="240" spans="2:8" s="239" customFormat="1">
      <c r="B240" s="275"/>
      <c r="C240" s="247"/>
      <c r="D240" s="276"/>
      <c r="F240" s="213"/>
      <c r="H240" s="277"/>
    </row>
    <row r="241" spans="2:8" s="239" customFormat="1">
      <c r="B241" s="275"/>
      <c r="C241" s="247"/>
      <c r="D241" s="276"/>
      <c r="F241" s="213"/>
      <c r="H241" s="277"/>
    </row>
    <row r="242" spans="2:8" s="239" customFormat="1">
      <c r="B242" s="275"/>
      <c r="C242" s="247"/>
      <c r="D242" s="276"/>
      <c r="F242" s="213"/>
      <c r="H242" s="277"/>
    </row>
    <row r="243" spans="2:8" s="239" customFormat="1">
      <c r="B243" s="275"/>
      <c r="C243" s="247"/>
      <c r="D243" s="276"/>
      <c r="F243" s="213"/>
      <c r="H243" s="277"/>
    </row>
    <row r="244" spans="2:8" s="239" customFormat="1">
      <c r="B244" s="275"/>
      <c r="C244" s="247"/>
      <c r="D244" s="276"/>
      <c r="F244" s="213"/>
      <c r="H244" s="277"/>
    </row>
    <row r="245" spans="2:8" s="239" customFormat="1">
      <c r="B245" s="275"/>
      <c r="C245" s="247"/>
      <c r="D245" s="276"/>
      <c r="F245" s="213"/>
      <c r="H245" s="277"/>
    </row>
    <row r="246" spans="2:8" s="239" customFormat="1">
      <c r="B246" s="275"/>
      <c r="C246" s="247"/>
      <c r="D246" s="276"/>
      <c r="F246" s="213"/>
      <c r="H246" s="277"/>
    </row>
    <row r="247" spans="2:8" s="239" customFormat="1">
      <c r="B247" s="275"/>
      <c r="C247" s="247"/>
      <c r="D247" s="276"/>
      <c r="F247" s="213"/>
      <c r="H247" s="277"/>
    </row>
    <row r="248" spans="2:8" s="239" customFormat="1">
      <c r="B248" s="275"/>
      <c r="C248" s="247"/>
      <c r="D248" s="276"/>
      <c r="F248" s="213"/>
      <c r="H248" s="277"/>
    </row>
    <row r="249" spans="2:8" s="239" customFormat="1">
      <c r="B249" s="275"/>
      <c r="C249" s="247"/>
      <c r="D249" s="276"/>
      <c r="F249" s="213"/>
      <c r="H249" s="277"/>
    </row>
    <row r="250" spans="2:8" s="239" customFormat="1">
      <c r="B250" s="275"/>
      <c r="C250" s="247"/>
      <c r="D250" s="276"/>
      <c r="F250" s="213"/>
      <c r="H250" s="277"/>
    </row>
    <row r="251" spans="2:8" s="239" customFormat="1">
      <c r="B251" s="275"/>
      <c r="C251" s="247"/>
      <c r="D251" s="276"/>
      <c r="F251" s="213"/>
      <c r="H251" s="277"/>
    </row>
    <row r="252" spans="2:8" s="239" customFormat="1">
      <c r="B252" s="275"/>
      <c r="C252" s="247"/>
      <c r="D252" s="276"/>
      <c r="F252" s="213"/>
      <c r="H252" s="277"/>
    </row>
    <row r="253" spans="2:8" s="239" customFormat="1">
      <c r="B253" s="275"/>
      <c r="C253" s="247"/>
      <c r="D253" s="276"/>
      <c r="F253" s="213"/>
      <c r="H253" s="277"/>
    </row>
    <row r="254" spans="2:8" s="239" customFormat="1">
      <c r="B254" s="275"/>
      <c r="C254" s="247"/>
      <c r="D254" s="276"/>
      <c r="F254" s="213"/>
      <c r="H254" s="277"/>
    </row>
    <row r="255" spans="2:8" s="239" customFormat="1">
      <c r="B255" s="275"/>
      <c r="C255" s="247"/>
      <c r="D255" s="276"/>
      <c r="F255" s="213"/>
      <c r="H255" s="277"/>
    </row>
    <row r="256" spans="2:8" s="239" customFormat="1">
      <c r="B256" s="275"/>
      <c r="C256" s="247"/>
      <c r="D256" s="276"/>
      <c r="F256" s="213"/>
      <c r="H256" s="277"/>
    </row>
    <row r="257" spans="2:8" s="239" customFormat="1">
      <c r="B257" s="275"/>
      <c r="C257" s="247"/>
      <c r="D257" s="276"/>
      <c r="F257" s="213"/>
      <c r="H257" s="277"/>
    </row>
    <row r="258" spans="2:8" s="239" customFormat="1">
      <c r="B258" s="275"/>
      <c r="C258" s="247"/>
      <c r="D258" s="276"/>
      <c r="F258" s="213"/>
      <c r="H258" s="277"/>
    </row>
    <row r="259" spans="2:8" s="239" customFormat="1">
      <c r="B259" s="275"/>
      <c r="C259" s="247"/>
      <c r="D259" s="276"/>
      <c r="F259" s="213"/>
      <c r="H259" s="277"/>
    </row>
    <row r="260" spans="2:8" s="239" customFormat="1">
      <c r="B260" s="275"/>
      <c r="C260" s="247"/>
      <c r="D260" s="276"/>
      <c r="F260" s="213"/>
      <c r="H260" s="277"/>
    </row>
    <row r="261" spans="2:8" s="239" customFormat="1">
      <c r="B261" s="275"/>
      <c r="C261" s="247"/>
      <c r="D261" s="276"/>
      <c r="F261" s="213"/>
      <c r="H261" s="277"/>
    </row>
    <row r="262" spans="2:8" s="239" customFormat="1">
      <c r="B262" s="275"/>
      <c r="C262" s="247"/>
      <c r="D262" s="276"/>
      <c r="F262" s="213"/>
      <c r="H262" s="277"/>
    </row>
    <row r="263" spans="2:8" s="239" customFormat="1">
      <c r="B263" s="275"/>
      <c r="C263" s="247"/>
      <c r="D263" s="276"/>
      <c r="F263" s="213"/>
      <c r="H263" s="277"/>
    </row>
    <row r="264" spans="2:8" s="239" customFormat="1">
      <c r="B264" s="275"/>
      <c r="C264" s="247"/>
      <c r="D264" s="276"/>
      <c r="F264" s="213"/>
      <c r="H264" s="277"/>
    </row>
    <row r="265" spans="2:8" s="239" customFormat="1">
      <c r="B265" s="275"/>
      <c r="C265" s="247"/>
      <c r="D265" s="276"/>
      <c r="F265" s="213"/>
      <c r="H265" s="277"/>
    </row>
    <row r="266" spans="2:8" s="239" customFormat="1">
      <c r="B266" s="275"/>
      <c r="C266" s="247"/>
      <c r="D266" s="276"/>
      <c r="F266" s="213"/>
      <c r="H266" s="277"/>
    </row>
    <row r="267" spans="2:8" s="239" customFormat="1">
      <c r="B267" s="275"/>
      <c r="C267" s="247"/>
      <c r="D267" s="276"/>
      <c r="F267" s="213"/>
      <c r="H267" s="277"/>
    </row>
    <row r="268" spans="2:8" s="239" customFormat="1">
      <c r="B268" s="275"/>
      <c r="C268" s="247"/>
      <c r="D268" s="276"/>
      <c r="F268" s="213"/>
      <c r="H268" s="277"/>
    </row>
    <row r="269" spans="2:8" s="239" customFormat="1">
      <c r="B269" s="275"/>
      <c r="C269" s="247"/>
      <c r="D269" s="276"/>
      <c r="F269" s="213"/>
      <c r="H269" s="277"/>
    </row>
    <row r="270" spans="2:8" s="239" customFormat="1">
      <c r="B270" s="275"/>
      <c r="C270" s="247"/>
      <c r="D270" s="276"/>
      <c r="F270" s="213"/>
      <c r="H270" s="277"/>
    </row>
    <row r="271" spans="2:8" s="239" customFormat="1">
      <c r="B271" s="275"/>
      <c r="C271" s="247"/>
      <c r="D271" s="276"/>
      <c r="F271" s="213"/>
      <c r="H271" s="277"/>
    </row>
    <row r="272" spans="2:8" s="239" customFormat="1">
      <c r="B272" s="275"/>
      <c r="C272" s="247"/>
      <c r="D272" s="276"/>
      <c r="F272" s="213"/>
      <c r="H272" s="277"/>
    </row>
    <row r="273" spans="2:8" s="239" customFormat="1">
      <c r="B273" s="275"/>
      <c r="C273" s="247"/>
      <c r="D273" s="276"/>
      <c r="F273" s="213"/>
      <c r="H273" s="277"/>
    </row>
    <row r="274" spans="2:8" s="239" customFormat="1">
      <c r="B274" s="275"/>
      <c r="C274" s="247"/>
      <c r="D274" s="276"/>
      <c r="F274" s="213"/>
      <c r="H274" s="277"/>
    </row>
    <row r="275" spans="2:8" s="239" customFormat="1">
      <c r="B275" s="275"/>
      <c r="C275" s="247"/>
      <c r="D275" s="276"/>
      <c r="F275" s="213"/>
      <c r="H275" s="277"/>
    </row>
    <row r="276" spans="2:8" s="239" customFormat="1">
      <c r="B276" s="275"/>
      <c r="C276" s="247"/>
      <c r="D276" s="276"/>
      <c r="F276" s="213"/>
      <c r="H276" s="277"/>
    </row>
    <row r="277" spans="2:8" s="239" customFormat="1">
      <c r="B277" s="275"/>
      <c r="C277" s="247"/>
      <c r="D277" s="276"/>
      <c r="F277" s="213"/>
      <c r="H277" s="277"/>
    </row>
    <row r="278" spans="2:8" s="239" customFormat="1">
      <c r="B278" s="275"/>
      <c r="C278" s="247"/>
      <c r="D278" s="276"/>
      <c r="F278" s="213"/>
      <c r="H278" s="277"/>
    </row>
    <row r="279" spans="2:8" s="239" customFormat="1">
      <c r="B279" s="275"/>
      <c r="C279" s="247"/>
      <c r="D279" s="276"/>
      <c r="F279" s="213"/>
      <c r="H279" s="277"/>
    </row>
    <row r="280" spans="2:8" s="239" customFormat="1">
      <c r="B280" s="275"/>
      <c r="C280" s="247"/>
      <c r="D280" s="276"/>
      <c r="F280" s="213"/>
      <c r="H280" s="277"/>
    </row>
    <row r="281" spans="2:8" s="239" customFormat="1">
      <c r="B281" s="275"/>
      <c r="C281" s="247"/>
      <c r="D281" s="276"/>
      <c r="F281" s="213"/>
      <c r="H281" s="277"/>
    </row>
    <row r="282" spans="2:8" s="239" customFormat="1">
      <c r="B282" s="275"/>
      <c r="C282" s="247"/>
      <c r="D282" s="276"/>
      <c r="F282" s="213"/>
      <c r="H282" s="277"/>
    </row>
    <row r="283" spans="2:8" s="239" customFormat="1">
      <c r="B283" s="275"/>
      <c r="C283" s="247"/>
      <c r="D283" s="276"/>
      <c r="F283" s="213"/>
      <c r="H283" s="277"/>
    </row>
    <row r="284" spans="2:8" s="239" customFormat="1">
      <c r="B284" s="275"/>
      <c r="C284" s="247"/>
      <c r="D284" s="276"/>
      <c r="F284" s="213"/>
      <c r="H284" s="277"/>
    </row>
    <row r="285" spans="2:8" s="239" customFormat="1">
      <c r="B285" s="275"/>
      <c r="C285" s="247"/>
      <c r="D285" s="276"/>
      <c r="F285" s="213"/>
      <c r="H285" s="277"/>
    </row>
    <row r="286" spans="2:8" s="239" customFormat="1">
      <c r="B286" s="275"/>
      <c r="C286" s="247"/>
      <c r="D286" s="276"/>
      <c r="F286" s="213"/>
      <c r="H286" s="277"/>
    </row>
    <row r="287" spans="2:8" s="239" customFormat="1">
      <c r="B287" s="275"/>
      <c r="C287" s="247"/>
      <c r="D287" s="276"/>
      <c r="F287" s="213"/>
      <c r="H287" s="277"/>
    </row>
    <row r="288" spans="2:8" s="239" customFormat="1">
      <c r="B288" s="275"/>
      <c r="C288" s="247"/>
      <c r="D288" s="276"/>
      <c r="F288" s="213"/>
      <c r="H288" s="277"/>
    </row>
    <row r="289" spans="2:8" s="239" customFormat="1">
      <c r="B289" s="275"/>
      <c r="C289" s="247"/>
      <c r="D289" s="276"/>
      <c r="F289" s="213"/>
      <c r="H289" s="277"/>
    </row>
    <row r="290" spans="2:8" s="239" customFormat="1">
      <c r="B290" s="275"/>
      <c r="C290" s="247"/>
      <c r="D290" s="276"/>
      <c r="F290" s="213"/>
      <c r="H290" s="277"/>
    </row>
    <row r="291" spans="2:8" s="239" customFormat="1">
      <c r="B291" s="275"/>
      <c r="C291" s="247"/>
      <c r="D291" s="276"/>
      <c r="F291" s="213"/>
      <c r="H291" s="277"/>
    </row>
    <row r="292" spans="2:8" s="239" customFormat="1">
      <c r="B292" s="275"/>
      <c r="C292" s="247"/>
      <c r="D292" s="276"/>
      <c r="F292" s="213"/>
      <c r="H292" s="277"/>
    </row>
    <row r="293" spans="2:8" s="239" customFormat="1">
      <c r="B293" s="275"/>
      <c r="C293" s="247"/>
      <c r="D293" s="276"/>
      <c r="F293" s="213"/>
      <c r="H293" s="277"/>
    </row>
    <row r="294" spans="2:8" s="239" customFormat="1">
      <c r="B294" s="275"/>
      <c r="C294" s="247"/>
      <c r="D294" s="276"/>
      <c r="F294" s="213"/>
      <c r="H294" s="277"/>
    </row>
    <row r="295" spans="2:8" s="239" customFormat="1">
      <c r="B295" s="275"/>
      <c r="C295" s="247"/>
      <c r="D295" s="276"/>
      <c r="F295" s="213"/>
      <c r="H295" s="277"/>
    </row>
    <row r="296" spans="2:8" s="239" customFormat="1">
      <c r="B296" s="275"/>
      <c r="C296" s="247"/>
      <c r="D296" s="276"/>
      <c r="F296" s="213"/>
      <c r="H296" s="277"/>
    </row>
    <row r="297" spans="2:8" s="239" customFormat="1">
      <c r="B297" s="275"/>
      <c r="C297" s="247"/>
      <c r="D297" s="276"/>
      <c r="F297" s="213"/>
      <c r="H297" s="277"/>
    </row>
    <row r="298" spans="2:8" s="239" customFormat="1">
      <c r="B298" s="275"/>
      <c r="C298" s="247"/>
      <c r="D298" s="276"/>
      <c r="F298" s="213"/>
      <c r="H298" s="277"/>
    </row>
    <row r="299" spans="2:8" s="239" customFormat="1">
      <c r="B299" s="275"/>
      <c r="C299" s="247"/>
      <c r="D299" s="276"/>
      <c r="F299" s="213"/>
      <c r="H299" s="277"/>
    </row>
    <row r="300" spans="2:8" s="239" customFormat="1">
      <c r="B300" s="275"/>
      <c r="C300" s="247"/>
      <c r="D300" s="276"/>
      <c r="F300" s="213"/>
      <c r="H300" s="277"/>
    </row>
    <row r="301" spans="2:8" s="239" customFormat="1">
      <c r="B301" s="275"/>
      <c r="C301" s="247"/>
      <c r="D301" s="276"/>
      <c r="F301" s="213"/>
      <c r="H301" s="277"/>
    </row>
    <row r="302" spans="2:8" s="239" customFormat="1">
      <c r="B302" s="275"/>
      <c r="C302" s="247"/>
      <c r="D302" s="276"/>
      <c r="F302" s="213"/>
      <c r="H302" s="277"/>
    </row>
    <row r="303" spans="2:8" s="239" customFormat="1">
      <c r="B303" s="275"/>
      <c r="C303" s="247"/>
      <c r="D303" s="276"/>
      <c r="F303" s="213"/>
      <c r="H303" s="277"/>
    </row>
    <row r="304" spans="2:8" s="239" customFormat="1">
      <c r="B304" s="275"/>
      <c r="C304" s="247"/>
      <c r="D304" s="276"/>
      <c r="F304" s="213"/>
      <c r="H304" s="277"/>
    </row>
    <row r="305" spans="2:8" s="239" customFormat="1">
      <c r="B305" s="275"/>
      <c r="C305" s="247"/>
      <c r="D305" s="276"/>
      <c r="F305" s="213"/>
      <c r="H305" s="277"/>
    </row>
    <row r="306" spans="2:8" s="239" customFormat="1">
      <c r="B306" s="275"/>
      <c r="C306" s="247"/>
      <c r="D306" s="276"/>
      <c r="F306" s="213"/>
      <c r="H306" s="277"/>
    </row>
    <row r="307" spans="2:8" s="239" customFormat="1">
      <c r="B307" s="275"/>
      <c r="C307" s="247"/>
      <c r="D307" s="276"/>
      <c r="F307" s="213"/>
      <c r="H307" s="277"/>
    </row>
    <row r="308" spans="2:8" s="239" customFormat="1">
      <c r="B308" s="275"/>
      <c r="C308" s="247"/>
      <c r="D308" s="276"/>
      <c r="F308" s="213"/>
      <c r="H308" s="277"/>
    </row>
    <row r="309" spans="2:8" s="239" customFormat="1">
      <c r="B309" s="275"/>
      <c r="C309" s="247"/>
      <c r="D309" s="276"/>
      <c r="F309" s="213"/>
      <c r="H309" s="277"/>
    </row>
    <row r="310" spans="2:8" s="239" customFormat="1">
      <c r="B310" s="275"/>
      <c r="C310" s="247"/>
      <c r="D310" s="276"/>
      <c r="F310" s="213"/>
      <c r="H310" s="277"/>
    </row>
    <row r="311" spans="2:8" s="239" customFormat="1">
      <c r="B311" s="275"/>
      <c r="C311" s="247"/>
      <c r="D311" s="276"/>
      <c r="F311" s="213"/>
      <c r="H311" s="277"/>
    </row>
    <row r="312" spans="2:8" s="239" customFormat="1">
      <c r="B312" s="275"/>
      <c r="C312" s="247"/>
      <c r="D312" s="276"/>
      <c r="F312" s="213"/>
      <c r="H312" s="277"/>
    </row>
    <row r="313" spans="2:8" s="239" customFormat="1">
      <c r="B313" s="275"/>
      <c r="C313" s="247"/>
      <c r="D313" s="276"/>
      <c r="F313" s="213"/>
      <c r="H313" s="277"/>
    </row>
    <row r="314" spans="2:8" s="239" customFormat="1">
      <c r="B314" s="275"/>
      <c r="C314" s="247"/>
      <c r="D314" s="276"/>
      <c r="F314" s="213"/>
      <c r="H314" s="277"/>
    </row>
    <row r="315" spans="2:8" s="239" customFormat="1">
      <c r="B315" s="275"/>
      <c r="C315" s="247"/>
      <c r="D315" s="276"/>
      <c r="F315" s="213"/>
      <c r="H315" s="277"/>
    </row>
    <row r="316" spans="2:8" s="239" customFormat="1">
      <c r="B316" s="275"/>
      <c r="C316" s="247"/>
      <c r="D316" s="276"/>
      <c r="F316" s="213"/>
      <c r="H316" s="277"/>
    </row>
    <row r="317" spans="2:8" s="239" customFormat="1">
      <c r="B317" s="275"/>
      <c r="C317" s="247"/>
      <c r="D317" s="276"/>
      <c r="F317" s="213"/>
      <c r="H317" s="277"/>
    </row>
    <row r="318" spans="2:8" s="239" customFormat="1">
      <c r="B318" s="275"/>
      <c r="C318" s="247"/>
      <c r="D318" s="276"/>
      <c r="F318" s="213"/>
      <c r="H318" s="277"/>
    </row>
    <row r="319" spans="2:8" s="239" customFormat="1">
      <c r="B319" s="275"/>
      <c r="C319" s="247"/>
      <c r="D319" s="276"/>
      <c r="F319" s="213"/>
      <c r="H319" s="277"/>
    </row>
    <row r="320" spans="2:8" s="239" customFormat="1">
      <c r="B320" s="275"/>
      <c r="C320" s="247"/>
      <c r="D320" s="276"/>
      <c r="F320" s="213"/>
      <c r="H320" s="277"/>
    </row>
    <row r="321" spans="2:8" s="239" customFormat="1">
      <c r="B321" s="275"/>
      <c r="C321" s="247"/>
      <c r="D321" s="276"/>
      <c r="F321" s="213"/>
      <c r="H321" s="277"/>
    </row>
    <row r="322" spans="2:8" s="239" customFormat="1">
      <c r="B322" s="275"/>
      <c r="C322" s="247"/>
      <c r="D322" s="276"/>
      <c r="F322" s="213"/>
      <c r="H322" s="277"/>
    </row>
    <row r="323" spans="2:8" s="239" customFormat="1">
      <c r="B323" s="275"/>
      <c r="C323" s="247"/>
      <c r="D323" s="276"/>
      <c r="F323" s="213"/>
      <c r="H323" s="277"/>
    </row>
    <row r="324" spans="2:8" s="239" customFormat="1">
      <c r="B324" s="275"/>
      <c r="C324" s="247"/>
      <c r="D324" s="276"/>
      <c r="F324" s="213"/>
      <c r="H324" s="277"/>
    </row>
    <row r="325" spans="2:8" s="239" customFormat="1">
      <c r="B325" s="275"/>
      <c r="C325" s="247"/>
      <c r="D325" s="276"/>
      <c r="F325" s="213"/>
      <c r="H325" s="277"/>
    </row>
    <row r="326" spans="2:8" s="239" customFormat="1">
      <c r="B326" s="275"/>
      <c r="C326" s="247"/>
      <c r="D326" s="276"/>
      <c r="F326" s="213"/>
      <c r="H326" s="277"/>
    </row>
    <row r="327" spans="2:8" s="239" customFormat="1">
      <c r="B327" s="275"/>
      <c r="C327" s="247"/>
      <c r="D327" s="276"/>
      <c r="F327" s="213"/>
      <c r="H327" s="277"/>
    </row>
    <row r="328" spans="2:8" s="239" customFormat="1">
      <c r="B328" s="275"/>
      <c r="C328" s="247"/>
      <c r="D328" s="276"/>
      <c r="F328" s="213"/>
      <c r="H328" s="277"/>
    </row>
    <row r="329" spans="2:8" s="239" customFormat="1">
      <c r="B329" s="275"/>
      <c r="C329" s="247"/>
      <c r="D329" s="276"/>
      <c r="F329" s="213"/>
      <c r="H329" s="277"/>
    </row>
    <row r="330" spans="2:8" s="239" customFormat="1">
      <c r="B330" s="275"/>
      <c r="C330" s="247"/>
      <c r="D330" s="276"/>
      <c r="F330" s="213"/>
      <c r="H330" s="277"/>
    </row>
    <row r="331" spans="2:8" s="239" customFormat="1">
      <c r="B331" s="275"/>
      <c r="C331" s="247"/>
      <c r="D331" s="276"/>
      <c r="F331" s="213"/>
      <c r="H331" s="277"/>
    </row>
    <row r="332" spans="2:8" s="239" customFormat="1">
      <c r="B332" s="275"/>
      <c r="C332" s="247"/>
      <c r="D332" s="276"/>
      <c r="F332" s="213"/>
      <c r="H332" s="277"/>
    </row>
    <row r="333" spans="2:8" s="239" customFormat="1">
      <c r="B333" s="275"/>
      <c r="C333" s="247"/>
      <c r="D333" s="276"/>
      <c r="F333" s="213"/>
      <c r="H333" s="277"/>
    </row>
    <row r="334" spans="2:8" s="239" customFormat="1">
      <c r="B334" s="275"/>
      <c r="C334" s="247"/>
      <c r="D334" s="276"/>
      <c r="F334" s="213"/>
      <c r="H334" s="277"/>
    </row>
    <row r="335" spans="2:8" s="239" customFormat="1">
      <c r="B335" s="275"/>
      <c r="C335" s="247"/>
      <c r="D335" s="276"/>
      <c r="F335" s="213"/>
      <c r="H335" s="277"/>
    </row>
    <row r="336" spans="2:8" s="239" customFormat="1">
      <c r="B336" s="275"/>
      <c r="C336" s="247"/>
      <c r="D336" s="276"/>
      <c r="F336" s="213"/>
      <c r="H336" s="277"/>
    </row>
    <row r="337" spans="2:8" s="239" customFormat="1">
      <c r="B337" s="275"/>
      <c r="C337" s="247"/>
      <c r="D337" s="276"/>
      <c r="F337" s="213"/>
      <c r="H337" s="277"/>
    </row>
    <row r="338" spans="2:8" s="239" customFormat="1">
      <c r="B338" s="275"/>
      <c r="C338" s="247"/>
      <c r="D338" s="276"/>
      <c r="F338" s="213"/>
      <c r="H338" s="277"/>
    </row>
    <row r="339" spans="2:8" s="239" customFormat="1">
      <c r="B339" s="275"/>
      <c r="C339" s="247"/>
      <c r="D339" s="276"/>
      <c r="F339" s="213"/>
      <c r="H339" s="277"/>
    </row>
    <row r="340" spans="2:8" s="239" customFormat="1">
      <c r="B340" s="275"/>
      <c r="C340" s="247"/>
      <c r="D340" s="276"/>
      <c r="F340" s="213"/>
      <c r="H340" s="277"/>
    </row>
    <row r="341" spans="2:8" s="239" customFormat="1">
      <c r="B341" s="275"/>
      <c r="C341" s="247"/>
      <c r="D341" s="276"/>
      <c r="F341" s="213"/>
      <c r="H341" s="277"/>
    </row>
    <row r="342" spans="2:8" s="239" customFormat="1">
      <c r="B342" s="275"/>
      <c r="C342" s="247"/>
      <c r="D342" s="276"/>
      <c r="F342" s="213"/>
      <c r="H342" s="277"/>
    </row>
    <row r="343" spans="2:8" s="239" customFormat="1">
      <c r="B343" s="275"/>
      <c r="C343" s="247"/>
      <c r="D343" s="276"/>
      <c r="F343" s="213"/>
      <c r="H343" s="277"/>
    </row>
    <row r="344" spans="2:8" s="239" customFormat="1">
      <c r="B344" s="275"/>
      <c r="C344" s="247"/>
      <c r="D344" s="276"/>
      <c r="F344" s="213"/>
      <c r="H344" s="277"/>
    </row>
    <row r="345" spans="2:8" s="239" customFormat="1">
      <c r="B345" s="275"/>
      <c r="C345" s="247"/>
      <c r="D345" s="276"/>
      <c r="F345" s="213"/>
      <c r="H345" s="277"/>
    </row>
    <row r="346" spans="2:8" s="239" customFormat="1">
      <c r="B346" s="275"/>
      <c r="C346" s="247"/>
      <c r="D346" s="276"/>
      <c r="F346" s="213"/>
      <c r="H346" s="277"/>
    </row>
    <row r="347" spans="2:8" s="239" customFormat="1">
      <c r="B347" s="275"/>
      <c r="C347" s="247"/>
      <c r="D347" s="276"/>
      <c r="F347" s="213"/>
      <c r="H347" s="277"/>
    </row>
    <row r="348" spans="2:8" s="239" customFormat="1">
      <c r="B348" s="275"/>
      <c r="C348" s="247"/>
      <c r="D348" s="276"/>
      <c r="F348" s="213"/>
      <c r="H348" s="277"/>
    </row>
    <row r="349" spans="2:8" s="239" customFormat="1">
      <c r="B349" s="275"/>
      <c r="C349" s="247"/>
      <c r="D349" s="276"/>
      <c r="F349" s="213"/>
      <c r="H349" s="277"/>
    </row>
    <row r="350" spans="2:8" s="239" customFormat="1">
      <c r="B350" s="275"/>
      <c r="C350" s="247"/>
      <c r="D350" s="276"/>
      <c r="F350" s="213"/>
      <c r="H350" s="277"/>
    </row>
    <row r="351" spans="2:8" s="239" customFormat="1">
      <c r="B351" s="275"/>
      <c r="C351" s="247"/>
      <c r="D351" s="276"/>
      <c r="F351" s="213"/>
      <c r="H351" s="277"/>
    </row>
    <row r="352" spans="2:8" s="239" customFormat="1">
      <c r="B352" s="275"/>
      <c r="C352" s="247"/>
      <c r="D352" s="276"/>
      <c r="F352" s="213"/>
      <c r="H352" s="277"/>
    </row>
    <row r="353" spans="2:8" s="239" customFormat="1">
      <c r="B353" s="275"/>
      <c r="C353" s="247"/>
      <c r="D353" s="276"/>
      <c r="F353" s="213"/>
      <c r="H353" s="277"/>
    </row>
    <row r="354" spans="2:8" s="239" customFormat="1">
      <c r="B354" s="275"/>
      <c r="C354" s="247"/>
      <c r="D354" s="276"/>
      <c r="F354" s="213"/>
      <c r="H354" s="277"/>
    </row>
    <row r="355" spans="2:8" s="239" customFormat="1">
      <c r="B355" s="275"/>
      <c r="C355" s="247"/>
      <c r="D355" s="276"/>
      <c r="F355" s="213"/>
      <c r="H355" s="277"/>
    </row>
    <row r="356" spans="2:8" s="239" customFormat="1">
      <c r="B356" s="275"/>
      <c r="C356" s="247"/>
      <c r="D356" s="276"/>
      <c r="F356" s="213"/>
      <c r="H356" s="277"/>
    </row>
    <row r="357" spans="2:8" s="239" customFormat="1">
      <c r="B357" s="275"/>
      <c r="C357" s="247"/>
      <c r="D357" s="276"/>
      <c r="F357" s="213"/>
      <c r="H357" s="277"/>
    </row>
    <row r="358" spans="2:8" s="239" customFormat="1">
      <c r="B358" s="275"/>
      <c r="C358" s="247"/>
      <c r="D358" s="276"/>
      <c r="F358" s="213"/>
      <c r="H358" s="277"/>
    </row>
    <row r="359" spans="2:8" s="239" customFormat="1">
      <c r="B359" s="275"/>
      <c r="C359" s="247"/>
      <c r="D359" s="276"/>
      <c r="F359" s="213"/>
      <c r="H359" s="277"/>
    </row>
    <row r="360" spans="2:8" s="239" customFormat="1">
      <c r="B360" s="275"/>
      <c r="C360" s="247"/>
      <c r="D360" s="276"/>
      <c r="F360" s="213"/>
      <c r="H360" s="277"/>
    </row>
    <row r="361" spans="2:8" s="239" customFormat="1">
      <c r="B361" s="275"/>
      <c r="C361" s="247"/>
      <c r="D361" s="276"/>
      <c r="F361" s="213"/>
      <c r="H361" s="277"/>
    </row>
    <row r="362" spans="2:8" s="239" customFormat="1">
      <c r="B362" s="275"/>
      <c r="C362" s="247"/>
      <c r="D362" s="276"/>
      <c r="F362" s="213"/>
      <c r="H362" s="277"/>
    </row>
    <row r="363" spans="2:8" s="239" customFormat="1">
      <c r="B363" s="275"/>
      <c r="C363" s="247"/>
      <c r="D363" s="276"/>
      <c r="F363" s="213"/>
      <c r="H363" s="277"/>
    </row>
    <row r="364" spans="2:8" s="239" customFormat="1">
      <c r="B364" s="275"/>
      <c r="C364" s="247"/>
      <c r="D364" s="276"/>
      <c r="F364" s="213"/>
      <c r="H364" s="277"/>
    </row>
    <row r="365" spans="2:8" s="239" customFormat="1">
      <c r="B365" s="275"/>
      <c r="C365" s="247"/>
      <c r="D365" s="276"/>
      <c r="F365" s="213"/>
      <c r="H365" s="277"/>
    </row>
    <row r="366" spans="2:8" s="239" customFormat="1">
      <c r="B366" s="275"/>
      <c r="C366" s="247"/>
      <c r="D366" s="276"/>
      <c r="F366" s="213"/>
      <c r="H366" s="277"/>
    </row>
    <row r="367" spans="2:8" s="239" customFormat="1">
      <c r="B367" s="275"/>
      <c r="C367" s="247"/>
      <c r="D367" s="276"/>
      <c r="F367" s="213"/>
      <c r="H367" s="277"/>
    </row>
    <row r="368" spans="2:8" s="239" customFormat="1">
      <c r="B368" s="275"/>
      <c r="C368" s="247"/>
      <c r="D368" s="276"/>
      <c r="F368" s="213"/>
      <c r="H368" s="277"/>
    </row>
    <row r="369" spans="2:8" s="239" customFormat="1">
      <c r="B369" s="275"/>
      <c r="C369" s="247"/>
      <c r="D369" s="276"/>
      <c r="F369" s="213"/>
      <c r="H369" s="277"/>
    </row>
    <row r="370" spans="2:8" s="239" customFormat="1">
      <c r="B370" s="275"/>
      <c r="C370" s="247"/>
      <c r="D370" s="276"/>
      <c r="F370" s="213"/>
      <c r="H370" s="277"/>
    </row>
    <row r="371" spans="2:8" s="239" customFormat="1">
      <c r="B371" s="275"/>
      <c r="C371" s="247"/>
      <c r="D371" s="276"/>
      <c r="F371" s="213"/>
      <c r="H371" s="277"/>
    </row>
    <row r="372" spans="2:8" s="239" customFormat="1">
      <c r="B372" s="275"/>
      <c r="C372" s="247"/>
      <c r="D372" s="276"/>
      <c r="F372" s="213"/>
      <c r="H372" s="277"/>
    </row>
    <row r="373" spans="2:8" s="239" customFormat="1">
      <c r="B373" s="275"/>
      <c r="C373" s="247"/>
      <c r="D373" s="276"/>
      <c r="F373" s="213"/>
      <c r="H373" s="277"/>
    </row>
    <row r="374" spans="2:8" s="239" customFormat="1">
      <c r="B374" s="275"/>
      <c r="C374" s="247"/>
      <c r="D374" s="276"/>
      <c r="F374" s="213"/>
      <c r="H374" s="277"/>
    </row>
    <row r="375" spans="2:8" s="239" customFormat="1">
      <c r="B375" s="275"/>
      <c r="C375" s="247"/>
      <c r="D375" s="276"/>
      <c r="F375" s="213"/>
      <c r="H375" s="277"/>
    </row>
    <row r="376" spans="2:8" s="239" customFormat="1">
      <c r="B376" s="275"/>
      <c r="C376" s="247"/>
      <c r="D376" s="276"/>
      <c r="F376" s="213"/>
      <c r="H376" s="277"/>
    </row>
    <row r="377" spans="2:8" s="239" customFormat="1">
      <c r="B377" s="275"/>
      <c r="C377" s="247"/>
      <c r="D377" s="276"/>
      <c r="F377" s="213"/>
      <c r="H377" s="277"/>
    </row>
    <row r="378" spans="2:8" s="239" customFormat="1">
      <c r="B378" s="275"/>
      <c r="C378" s="247"/>
      <c r="D378" s="276"/>
      <c r="F378" s="213"/>
      <c r="H378" s="277"/>
    </row>
    <row r="379" spans="2:8" s="239" customFormat="1">
      <c r="B379" s="275"/>
      <c r="C379" s="247"/>
      <c r="D379" s="276"/>
      <c r="F379" s="213"/>
      <c r="H379" s="277"/>
    </row>
    <row r="380" spans="2:8" s="239" customFormat="1">
      <c r="B380" s="275"/>
      <c r="C380" s="247"/>
      <c r="D380" s="276"/>
      <c r="F380" s="213"/>
      <c r="H380" s="277"/>
    </row>
    <row r="381" spans="2:8" s="239" customFormat="1">
      <c r="B381" s="275"/>
      <c r="C381" s="247"/>
      <c r="D381" s="276"/>
      <c r="F381" s="213"/>
      <c r="H381" s="277"/>
    </row>
    <row r="382" spans="2:8" s="239" customFormat="1">
      <c r="B382" s="275"/>
      <c r="C382" s="247"/>
      <c r="D382" s="276"/>
      <c r="F382" s="213"/>
      <c r="H382" s="277"/>
    </row>
    <row r="383" spans="2:8" s="239" customFormat="1">
      <c r="B383" s="275"/>
      <c r="C383" s="247"/>
      <c r="D383" s="276"/>
      <c r="F383" s="213"/>
      <c r="H383" s="277"/>
    </row>
    <row r="384" spans="2:8" s="239" customFormat="1">
      <c r="B384" s="275"/>
      <c r="C384" s="247"/>
      <c r="D384" s="276"/>
      <c r="F384" s="213"/>
      <c r="H384" s="277"/>
    </row>
    <row r="385" spans="2:8" s="239" customFormat="1">
      <c r="B385" s="275"/>
      <c r="C385" s="247"/>
      <c r="D385" s="276"/>
      <c r="F385" s="213"/>
      <c r="H385" s="277"/>
    </row>
    <row r="386" spans="2:8" s="239" customFormat="1">
      <c r="B386" s="275"/>
      <c r="C386" s="247"/>
      <c r="D386" s="276"/>
      <c r="F386" s="213"/>
      <c r="H386" s="277"/>
    </row>
    <row r="387" spans="2:8" s="239" customFormat="1">
      <c r="B387" s="275"/>
      <c r="C387" s="247"/>
      <c r="D387" s="276"/>
      <c r="F387" s="213"/>
      <c r="H387" s="277"/>
    </row>
    <row r="388" spans="2:8" s="239" customFormat="1">
      <c r="B388" s="275"/>
      <c r="C388" s="247"/>
      <c r="D388" s="276"/>
      <c r="F388" s="213"/>
      <c r="H388" s="277"/>
    </row>
    <row r="389" spans="2:8" s="239" customFormat="1">
      <c r="B389" s="275"/>
      <c r="C389" s="247"/>
      <c r="D389" s="276"/>
      <c r="F389" s="213"/>
      <c r="H389" s="277"/>
    </row>
    <row r="390" spans="2:8" s="239" customFormat="1">
      <c r="B390" s="275"/>
      <c r="C390" s="247"/>
      <c r="D390" s="276"/>
      <c r="F390" s="213"/>
      <c r="H390" s="277"/>
    </row>
    <row r="391" spans="2:8" s="239" customFormat="1">
      <c r="B391" s="275"/>
      <c r="C391" s="247"/>
      <c r="D391" s="276"/>
      <c r="F391" s="213"/>
      <c r="H391" s="277"/>
    </row>
    <row r="392" spans="2:8" s="239" customFormat="1">
      <c r="B392" s="275"/>
      <c r="C392" s="247"/>
      <c r="D392" s="276"/>
      <c r="F392" s="213"/>
      <c r="H392" s="277"/>
    </row>
    <row r="393" spans="2:8" s="239" customFormat="1">
      <c r="B393" s="275"/>
      <c r="C393" s="247"/>
      <c r="D393" s="276"/>
      <c r="F393" s="213"/>
      <c r="H393" s="277"/>
    </row>
    <row r="394" spans="2:8" s="239" customFormat="1">
      <c r="B394" s="275"/>
      <c r="C394" s="247"/>
      <c r="D394" s="276"/>
      <c r="F394" s="213"/>
      <c r="H394" s="277"/>
    </row>
    <row r="395" spans="2:8" s="239" customFormat="1">
      <c r="B395" s="275"/>
      <c r="C395" s="247"/>
      <c r="D395" s="276"/>
      <c r="F395" s="213"/>
      <c r="H395" s="277"/>
    </row>
    <row r="396" spans="2:8" s="239" customFormat="1">
      <c r="B396" s="275"/>
      <c r="C396" s="247"/>
      <c r="D396" s="276"/>
      <c r="F396" s="213"/>
      <c r="H396" s="277"/>
    </row>
    <row r="397" spans="2:8" s="239" customFormat="1">
      <c r="B397" s="275"/>
      <c r="C397" s="247"/>
      <c r="D397" s="276"/>
      <c r="F397" s="213"/>
      <c r="H397" s="277"/>
    </row>
    <row r="398" spans="2:8" s="239" customFormat="1">
      <c r="B398" s="275"/>
      <c r="C398" s="247"/>
      <c r="D398" s="276"/>
      <c r="F398" s="213"/>
      <c r="H398" s="277"/>
    </row>
    <row r="399" spans="2:8" s="239" customFormat="1">
      <c r="B399" s="275"/>
      <c r="C399" s="247"/>
      <c r="D399" s="276"/>
      <c r="F399" s="213"/>
      <c r="H399" s="277"/>
    </row>
    <row r="400" spans="2:8" s="239" customFormat="1">
      <c r="B400" s="275"/>
      <c r="C400" s="247"/>
      <c r="D400" s="276"/>
      <c r="F400" s="213"/>
      <c r="H400" s="277"/>
    </row>
    <row r="401" spans="2:8" s="239" customFormat="1">
      <c r="B401" s="275"/>
      <c r="C401" s="247"/>
      <c r="D401" s="276"/>
      <c r="F401" s="213"/>
      <c r="H401" s="277"/>
    </row>
    <row r="402" spans="2:8" s="239" customFormat="1">
      <c r="B402" s="275"/>
      <c r="C402" s="247"/>
      <c r="D402" s="276"/>
      <c r="F402" s="213"/>
      <c r="H402" s="277"/>
    </row>
    <row r="403" spans="2:8" s="239" customFormat="1">
      <c r="B403" s="275"/>
      <c r="C403" s="247"/>
      <c r="D403" s="276"/>
      <c r="F403" s="213"/>
      <c r="H403" s="277"/>
    </row>
    <row r="404" spans="2:8" s="239" customFormat="1">
      <c r="B404" s="275"/>
      <c r="C404" s="247"/>
      <c r="D404" s="276"/>
      <c r="F404" s="213"/>
      <c r="H404" s="277"/>
    </row>
    <row r="405" spans="2:8" s="239" customFormat="1">
      <c r="B405" s="275"/>
      <c r="C405" s="247"/>
      <c r="D405" s="276"/>
      <c r="F405" s="213"/>
      <c r="H405" s="277"/>
    </row>
    <row r="406" spans="2:8" s="239" customFormat="1">
      <c r="B406" s="275"/>
      <c r="C406" s="247"/>
      <c r="D406" s="276"/>
      <c r="F406" s="213"/>
      <c r="H406" s="277"/>
    </row>
    <row r="407" spans="2:8" s="239" customFormat="1">
      <c r="B407" s="275"/>
      <c r="C407" s="247"/>
      <c r="D407" s="276"/>
      <c r="F407" s="213"/>
      <c r="H407" s="277"/>
    </row>
    <row r="408" spans="2:8" s="239" customFormat="1">
      <c r="B408" s="275"/>
      <c r="C408" s="247"/>
      <c r="D408" s="276"/>
      <c r="F408" s="213"/>
      <c r="H408" s="277"/>
    </row>
    <row r="409" spans="2:8" s="239" customFormat="1">
      <c r="B409" s="275"/>
      <c r="C409" s="247"/>
      <c r="D409" s="276"/>
      <c r="F409" s="213"/>
      <c r="H409" s="277"/>
    </row>
    <row r="410" spans="2:8" s="239" customFormat="1">
      <c r="B410" s="275"/>
      <c r="C410" s="247"/>
      <c r="D410" s="276"/>
      <c r="F410" s="213"/>
      <c r="H410" s="277"/>
    </row>
    <row r="411" spans="2:8" s="239" customFormat="1">
      <c r="B411" s="275"/>
      <c r="C411" s="247"/>
      <c r="D411" s="276"/>
      <c r="F411" s="213"/>
      <c r="H411" s="277"/>
    </row>
    <row r="412" spans="2:8" s="239" customFormat="1">
      <c r="B412" s="275"/>
      <c r="C412" s="247"/>
      <c r="D412" s="276"/>
      <c r="F412" s="213"/>
      <c r="H412" s="277"/>
    </row>
    <row r="413" spans="2:8" s="239" customFormat="1">
      <c r="B413" s="275"/>
      <c r="C413" s="247"/>
      <c r="D413" s="276"/>
      <c r="F413" s="213"/>
      <c r="H413" s="277"/>
    </row>
    <row r="414" spans="2:8" s="239" customFormat="1">
      <c r="B414" s="275"/>
      <c r="C414" s="247"/>
      <c r="D414" s="276"/>
      <c r="F414" s="213"/>
      <c r="H414" s="277"/>
    </row>
    <row r="415" spans="2:8" s="239" customFormat="1">
      <c r="B415" s="275"/>
      <c r="C415" s="247"/>
      <c r="D415" s="276"/>
      <c r="F415" s="213"/>
      <c r="H415" s="277"/>
    </row>
    <row r="416" spans="2:8" s="239" customFormat="1">
      <c r="B416" s="275"/>
      <c r="C416" s="247"/>
      <c r="D416" s="276"/>
      <c r="F416" s="213"/>
      <c r="H416" s="277"/>
    </row>
    <row r="417" spans="2:8" s="239" customFormat="1">
      <c r="B417" s="275"/>
      <c r="C417" s="247"/>
      <c r="D417" s="276"/>
      <c r="F417" s="213"/>
      <c r="H417" s="277"/>
    </row>
    <row r="418" spans="2:8" s="239" customFormat="1">
      <c r="B418" s="275"/>
      <c r="C418" s="247"/>
      <c r="D418" s="276"/>
      <c r="F418" s="213"/>
      <c r="H418" s="277"/>
    </row>
    <row r="419" spans="2:8" s="239" customFormat="1">
      <c r="B419" s="275"/>
      <c r="C419" s="247"/>
      <c r="D419" s="276"/>
      <c r="F419" s="213"/>
      <c r="H419" s="277"/>
    </row>
    <row r="420" spans="2:8" s="239" customFormat="1">
      <c r="B420" s="275"/>
      <c r="C420" s="247"/>
      <c r="D420" s="276"/>
      <c r="F420" s="213"/>
      <c r="H420" s="277"/>
    </row>
    <row r="421" spans="2:8" s="239" customFormat="1">
      <c r="B421" s="275"/>
      <c r="C421" s="247"/>
      <c r="D421" s="276"/>
      <c r="F421" s="213"/>
      <c r="H421" s="277"/>
    </row>
    <row r="422" spans="2:8" s="239" customFormat="1">
      <c r="B422" s="275"/>
      <c r="C422" s="247"/>
      <c r="D422" s="276"/>
      <c r="F422" s="213"/>
      <c r="H422" s="277"/>
    </row>
    <row r="423" spans="2:8" s="239" customFormat="1">
      <c r="B423" s="275"/>
      <c r="C423" s="247"/>
      <c r="D423" s="276"/>
      <c r="F423" s="213"/>
      <c r="H423" s="277"/>
    </row>
    <row r="424" spans="2:8" s="239" customFormat="1">
      <c r="B424" s="275"/>
      <c r="C424" s="247"/>
      <c r="D424" s="276"/>
      <c r="F424" s="213"/>
      <c r="H424" s="277"/>
    </row>
    <row r="425" spans="2:8" s="239" customFormat="1">
      <c r="B425" s="275"/>
      <c r="C425" s="247"/>
      <c r="D425" s="276"/>
      <c r="F425" s="213"/>
      <c r="H425" s="277"/>
    </row>
    <row r="426" spans="2:8" s="239" customFormat="1">
      <c r="B426" s="275"/>
      <c r="C426" s="247"/>
      <c r="D426" s="276"/>
      <c r="F426" s="213"/>
      <c r="H426" s="277"/>
    </row>
    <row r="427" spans="2:8" s="239" customFormat="1">
      <c r="B427" s="275"/>
      <c r="C427" s="247"/>
      <c r="D427" s="276"/>
      <c r="F427" s="213"/>
      <c r="H427" s="277"/>
    </row>
    <row r="428" spans="2:8" s="239" customFormat="1">
      <c r="B428" s="275"/>
      <c r="C428" s="247"/>
      <c r="D428" s="276"/>
      <c r="F428" s="213"/>
      <c r="H428" s="277"/>
    </row>
    <row r="429" spans="2:8" s="239" customFormat="1">
      <c r="B429" s="275"/>
      <c r="C429" s="247"/>
      <c r="D429" s="276"/>
      <c r="F429" s="213"/>
      <c r="H429" s="277"/>
    </row>
    <row r="430" spans="2:8" s="239" customFormat="1">
      <c r="B430" s="275"/>
      <c r="C430" s="247"/>
      <c r="D430" s="276"/>
      <c r="F430" s="213"/>
      <c r="H430" s="277"/>
    </row>
    <row r="431" spans="2:8" s="239" customFormat="1">
      <c r="B431" s="275"/>
      <c r="C431" s="247"/>
      <c r="D431" s="276"/>
      <c r="F431" s="213"/>
      <c r="H431" s="277"/>
    </row>
    <row r="432" spans="2:8" s="239" customFormat="1">
      <c r="B432" s="275"/>
      <c r="C432" s="247"/>
      <c r="D432" s="276"/>
      <c r="F432" s="213"/>
      <c r="H432" s="277"/>
    </row>
    <row r="433" spans="2:8" s="239" customFormat="1">
      <c r="B433" s="275"/>
      <c r="C433" s="247"/>
      <c r="D433" s="276"/>
      <c r="F433" s="213"/>
      <c r="H433" s="277"/>
    </row>
    <row r="434" spans="2:8" s="239" customFormat="1">
      <c r="B434" s="275"/>
      <c r="C434" s="247"/>
      <c r="D434" s="276"/>
      <c r="F434" s="213"/>
      <c r="H434" s="277"/>
    </row>
    <row r="435" spans="2:8" s="239" customFormat="1">
      <c r="B435" s="275"/>
      <c r="C435" s="247"/>
      <c r="D435" s="276"/>
      <c r="F435" s="213"/>
      <c r="H435" s="277"/>
    </row>
    <row r="436" spans="2:8" s="239" customFormat="1">
      <c r="B436" s="275"/>
      <c r="C436" s="247"/>
      <c r="D436" s="276"/>
      <c r="F436" s="213"/>
      <c r="H436" s="277"/>
    </row>
    <row r="437" spans="2:8" s="239" customFormat="1">
      <c r="B437" s="275"/>
      <c r="C437" s="247"/>
      <c r="D437" s="276"/>
      <c r="F437" s="213"/>
      <c r="H437" s="277"/>
    </row>
    <row r="438" spans="2:8" s="239" customFormat="1">
      <c r="B438" s="275"/>
      <c r="C438" s="247"/>
      <c r="D438" s="276"/>
      <c r="F438" s="213"/>
      <c r="H438" s="277"/>
    </row>
    <row r="439" spans="2:8" s="239" customFormat="1">
      <c r="B439" s="275"/>
      <c r="C439" s="247"/>
      <c r="D439" s="276"/>
      <c r="F439" s="213"/>
      <c r="H439" s="277"/>
    </row>
    <row r="440" spans="2:8" s="239" customFormat="1">
      <c r="B440" s="275"/>
      <c r="C440" s="247"/>
      <c r="D440" s="276"/>
      <c r="F440" s="213"/>
      <c r="H440" s="277"/>
    </row>
    <row r="441" spans="2:8" s="239" customFormat="1">
      <c r="B441" s="275"/>
      <c r="C441" s="247"/>
      <c r="D441" s="276"/>
      <c r="F441" s="213"/>
      <c r="H441" s="277"/>
    </row>
    <row r="442" spans="2:8" s="239" customFormat="1">
      <c r="B442" s="275"/>
      <c r="C442" s="247"/>
      <c r="D442" s="276"/>
      <c r="F442" s="213"/>
      <c r="H442" s="277"/>
    </row>
    <row r="443" spans="2:8" s="239" customFormat="1">
      <c r="B443" s="275"/>
      <c r="C443" s="247"/>
      <c r="D443" s="276"/>
      <c r="F443" s="213"/>
      <c r="H443" s="277"/>
    </row>
    <row r="444" spans="2:8" s="239" customFormat="1">
      <c r="B444" s="275"/>
      <c r="C444" s="247"/>
      <c r="D444" s="276"/>
      <c r="F444" s="213"/>
      <c r="H444" s="277"/>
    </row>
    <row r="445" spans="2:8" s="239" customFormat="1">
      <c r="B445" s="275"/>
      <c r="C445" s="247"/>
      <c r="D445" s="276"/>
      <c r="F445" s="213"/>
      <c r="H445" s="277"/>
    </row>
    <row r="446" spans="2:8" s="239" customFormat="1">
      <c r="B446" s="275"/>
      <c r="C446" s="247"/>
      <c r="D446" s="276"/>
      <c r="F446" s="213"/>
      <c r="H446" s="277"/>
    </row>
    <row r="447" spans="2:8" s="239" customFormat="1">
      <c r="B447" s="275"/>
      <c r="C447" s="247"/>
      <c r="D447" s="276"/>
      <c r="F447" s="213"/>
      <c r="H447" s="277"/>
    </row>
    <row r="448" spans="2:8" s="239" customFormat="1">
      <c r="B448" s="275"/>
      <c r="C448" s="247"/>
      <c r="D448" s="276"/>
      <c r="F448" s="213"/>
      <c r="H448" s="277"/>
    </row>
    <row r="449" spans="2:8" s="239" customFormat="1">
      <c r="B449" s="275"/>
      <c r="C449" s="247"/>
      <c r="D449" s="276"/>
      <c r="F449" s="213"/>
      <c r="H449" s="277"/>
    </row>
    <row r="450" spans="2:8" s="239" customFormat="1">
      <c r="B450" s="275"/>
      <c r="C450" s="247"/>
      <c r="D450" s="276"/>
      <c r="F450" s="213"/>
      <c r="H450" s="277"/>
    </row>
    <row r="451" spans="2:8" s="239" customFormat="1">
      <c r="B451" s="275"/>
      <c r="C451" s="247"/>
      <c r="D451" s="276"/>
      <c r="F451" s="213"/>
      <c r="H451" s="277"/>
    </row>
    <row r="452" spans="2:8" s="239" customFormat="1">
      <c r="B452" s="275"/>
      <c r="C452" s="247"/>
      <c r="D452" s="276"/>
      <c r="F452" s="213"/>
      <c r="H452" s="277"/>
    </row>
    <row r="453" spans="2:8" s="239" customFormat="1">
      <c r="B453" s="275"/>
      <c r="C453" s="247"/>
      <c r="D453" s="276"/>
      <c r="F453" s="213"/>
      <c r="H453" s="277"/>
    </row>
    <row r="454" spans="2:8" s="239" customFormat="1">
      <c r="B454" s="275"/>
      <c r="C454" s="247"/>
      <c r="D454" s="276"/>
      <c r="F454" s="213"/>
      <c r="H454" s="277"/>
    </row>
    <row r="455" spans="2:8" s="239" customFormat="1">
      <c r="B455" s="275"/>
      <c r="C455" s="247"/>
      <c r="D455" s="276"/>
      <c r="F455" s="213"/>
      <c r="H455" s="277"/>
    </row>
    <row r="456" spans="2:8" s="239" customFormat="1">
      <c r="B456" s="275"/>
      <c r="C456" s="247"/>
      <c r="D456" s="276"/>
      <c r="F456" s="213"/>
      <c r="H456" s="277"/>
    </row>
    <row r="457" spans="2:8" s="239" customFormat="1">
      <c r="B457" s="275"/>
      <c r="C457" s="247"/>
      <c r="D457" s="276"/>
      <c r="F457" s="213"/>
      <c r="H457" s="277"/>
    </row>
    <row r="458" spans="2:8" s="239" customFormat="1">
      <c r="B458" s="275"/>
      <c r="C458" s="247"/>
      <c r="D458" s="276"/>
      <c r="F458" s="213"/>
      <c r="H458" s="277"/>
    </row>
    <row r="459" spans="2:8" s="239" customFormat="1">
      <c r="B459" s="275"/>
      <c r="C459" s="247"/>
      <c r="D459" s="276"/>
      <c r="F459" s="213"/>
      <c r="H459" s="277"/>
    </row>
    <row r="460" spans="2:8" s="239" customFormat="1">
      <c r="B460" s="275"/>
      <c r="C460" s="247"/>
      <c r="D460" s="276"/>
      <c r="F460" s="213"/>
      <c r="H460" s="277"/>
    </row>
    <row r="461" spans="2:8" s="239" customFormat="1">
      <c r="B461" s="275"/>
      <c r="C461" s="247"/>
      <c r="D461" s="276"/>
      <c r="F461" s="213"/>
      <c r="H461" s="277"/>
    </row>
    <row r="462" spans="2:8" s="239" customFormat="1">
      <c r="B462" s="275"/>
      <c r="C462" s="247"/>
      <c r="D462" s="276"/>
      <c r="F462" s="213"/>
      <c r="H462" s="277"/>
    </row>
    <row r="463" spans="2:8" s="239" customFormat="1">
      <c r="B463" s="275"/>
      <c r="C463" s="247"/>
      <c r="D463" s="276"/>
      <c r="F463" s="213"/>
      <c r="H463" s="277"/>
    </row>
    <row r="464" spans="2:8" s="239" customFormat="1">
      <c r="B464" s="275"/>
      <c r="C464" s="247"/>
      <c r="D464" s="276"/>
      <c r="F464" s="213"/>
      <c r="H464" s="277"/>
    </row>
    <row r="465" spans="2:8" s="239" customFormat="1">
      <c r="B465" s="275"/>
      <c r="C465" s="247"/>
      <c r="D465" s="276"/>
      <c r="F465" s="213"/>
      <c r="H465" s="277"/>
    </row>
    <row r="466" spans="2:8" s="239" customFormat="1">
      <c r="B466" s="275"/>
      <c r="C466" s="247"/>
      <c r="D466" s="276"/>
      <c r="F466" s="213"/>
      <c r="H466" s="277"/>
    </row>
    <row r="467" spans="2:8" s="239" customFormat="1">
      <c r="B467" s="275"/>
      <c r="C467" s="247"/>
      <c r="D467" s="276"/>
      <c r="F467" s="213"/>
      <c r="H467" s="277"/>
    </row>
    <row r="468" spans="2:8" s="239" customFormat="1">
      <c r="B468" s="275"/>
      <c r="C468" s="247"/>
      <c r="D468" s="276"/>
      <c r="F468" s="213"/>
      <c r="H468" s="277"/>
    </row>
    <row r="469" spans="2:8" s="239" customFormat="1">
      <c r="B469" s="275"/>
      <c r="C469" s="247"/>
      <c r="D469" s="276"/>
      <c r="F469" s="213"/>
      <c r="H469" s="277"/>
    </row>
    <row r="470" spans="2:8" s="239" customFormat="1">
      <c r="B470" s="275"/>
      <c r="C470" s="247"/>
      <c r="D470" s="276"/>
      <c r="F470" s="213"/>
      <c r="H470" s="277"/>
    </row>
    <row r="471" spans="2:8" s="239" customFormat="1">
      <c r="B471" s="275"/>
      <c r="C471" s="247"/>
      <c r="D471" s="276"/>
      <c r="F471" s="213"/>
      <c r="H471" s="277"/>
    </row>
    <row r="472" spans="2:8" s="239" customFormat="1">
      <c r="B472" s="275"/>
      <c r="C472" s="247"/>
      <c r="D472" s="276"/>
      <c r="F472" s="213"/>
      <c r="H472" s="277"/>
    </row>
    <row r="473" spans="2:8" s="239" customFormat="1">
      <c r="B473" s="275"/>
      <c r="C473" s="247"/>
      <c r="D473" s="276"/>
      <c r="F473" s="213"/>
      <c r="H473" s="277"/>
    </row>
    <row r="474" spans="2:8" s="239" customFormat="1">
      <c r="B474" s="275"/>
      <c r="C474" s="247"/>
      <c r="D474" s="276"/>
      <c r="F474" s="213"/>
      <c r="H474" s="277"/>
    </row>
    <row r="475" spans="2:8" s="239" customFormat="1">
      <c r="B475" s="275"/>
      <c r="C475" s="247"/>
      <c r="D475" s="276"/>
      <c r="F475" s="213"/>
      <c r="H475" s="277"/>
    </row>
    <row r="476" spans="2:8" s="239" customFormat="1">
      <c r="B476" s="275"/>
      <c r="C476" s="247"/>
      <c r="D476" s="276"/>
      <c r="F476" s="213"/>
      <c r="H476" s="277"/>
    </row>
    <row r="477" spans="2:8" s="239" customFormat="1">
      <c r="B477" s="275"/>
      <c r="C477" s="247"/>
      <c r="D477" s="276"/>
      <c r="F477" s="213"/>
      <c r="H477" s="277"/>
    </row>
    <row r="478" spans="2:8" s="239" customFormat="1">
      <c r="B478" s="275"/>
      <c r="C478" s="247"/>
      <c r="D478" s="276"/>
      <c r="F478" s="213"/>
      <c r="H478" s="277"/>
    </row>
    <row r="479" spans="2:8" s="239" customFormat="1">
      <c r="B479" s="275"/>
      <c r="C479" s="247"/>
      <c r="D479" s="276"/>
      <c r="F479" s="213"/>
      <c r="H479" s="277"/>
    </row>
    <row r="480" spans="2:8" s="239" customFormat="1">
      <c r="B480" s="275"/>
      <c r="C480" s="247"/>
      <c r="D480" s="276"/>
      <c r="F480" s="213"/>
      <c r="H480" s="277"/>
    </row>
    <row r="481" spans="2:8" s="239" customFormat="1">
      <c r="B481" s="275"/>
      <c r="C481" s="247"/>
      <c r="D481" s="276"/>
      <c r="F481" s="213"/>
      <c r="H481" s="277"/>
    </row>
    <row r="482" spans="2:8" s="239" customFormat="1">
      <c r="B482" s="275"/>
      <c r="C482" s="247"/>
      <c r="D482" s="276"/>
      <c r="F482" s="213"/>
      <c r="H482" s="277"/>
    </row>
    <row r="483" spans="2:8" s="239" customFormat="1">
      <c r="B483" s="275"/>
      <c r="C483" s="247"/>
      <c r="D483" s="276"/>
      <c r="F483" s="213"/>
      <c r="H483" s="277"/>
    </row>
    <row r="484" spans="2:8" s="239" customFormat="1">
      <c r="B484" s="275"/>
      <c r="C484" s="247"/>
      <c r="D484" s="276"/>
      <c r="F484" s="213"/>
      <c r="H484" s="277"/>
    </row>
    <row r="485" spans="2:8" s="239" customFormat="1">
      <c r="B485" s="275"/>
      <c r="C485" s="247"/>
      <c r="D485" s="276"/>
      <c r="F485" s="213"/>
      <c r="H485" s="277"/>
    </row>
    <row r="486" spans="2:8" s="239" customFormat="1">
      <c r="B486" s="275"/>
      <c r="C486" s="247"/>
      <c r="D486" s="276"/>
      <c r="F486" s="213"/>
      <c r="H486" s="277"/>
    </row>
    <row r="487" spans="2:8" s="239" customFormat="1">
      <c r="B487" s="275"/>
      <c r="C487" s="247"/>
      <c r="D487" s="276"/>
      <c r="F487" s="213"/>
      <c r="H487" s="277"/>
    </row>
    <row r="488" spans="2:8" s="239" customFormat="1">
      <c r="B488" s="275"/>
      <c r="C488" s="247"/>
      <c r="D488" s="276"/>
      <c r="F488" s="213"/>
      <c r="H488" s="277"/>
    </row>
    <row r="489" spans="2:8" s="239" customFormat="1">
      <c r="B489" s="275"/>
      <c r="C489" s="247"/>
      <c r="D489" s="276"/>
      <c r="F489" s="213"/>
      <c r="H489" s="277"/>
    </row>
    <row r="490" spans="2:8" s="239" customFormat="1">
      <c r="B490" s="275"/>
      <c r="C490" s="247"/>
      <c r="D490" s="276"/>
      <c r="F490" s="213"/>
      <c r="H490" s="277"/>
    </row>
    <row r="491" spans="2:8" s="239" customFormat="1">
      <c r="B491" s="275"/>
      <c r="C491" s="247"/>
      <c r="D491" s="276"/>
      <c r="F491" s="213"/>
      <c r="H491" s="277"/>
    </row>
    <row r="492" spans="2:8" s="239" customFormat="1">
      <c r="B492" s="275"/>
      <c r="C492" s="247"/>
      <c r="D492" s="276"/>
      <c r="F492" s="213"/>
      <c r="H492" s="277"/>
    </row>
    <row r="493" spans="2:8" s="239" customFormat="1">
      <c r="B493" s="275"/>
      <c r="C493" s="247"/>
      <c r="D493" s="276"/>
      <c r="F493" s="213"/>
      <c r="H493" s="277"/>
    </row>
    <row r="494" spans="2:8" s="239" customFormat="1">
      <c r="B494" s="275"/>
      <c r="C494" s="247"/>
      <c r="D494" s="276"/>
      <c r="F494" s="213"/>
      <c r="H494" s="277"/>
    </row>
    <row r="495" spans="2:8" s="239" customFormat="1">
      <c r="B495" s="275"/>
      <c r="C495" s="247"/>
      <c r="D495" s="276"/>
      <c r="F495" s="213"/>
      <c r="H495" s="277"/>
    </row>
    <row r="496" spans="2:8" s="239" customFormat="1">
      <c r="B496" s="275"/>
      <c r="C496" s="247"/>
      <c r="D496" s="276"/>
      <c r="F496" s="213"/>
      <c r="H496" s="277"/>
    </row>
    <row r="497" spans="2:8" s="239" customFormat="1">
      <c r="B497" s="275"/>
      <c r="C497" s="247"/>
      <c r="D497" s="276"/>
      <c r="F497" s="213"/>
      <c r="H497" s="277"/>
    </row>
    <row r="498" spans="2:8" s="239" customFormat="1">
      <c r="B498" s="275"/>
      <c r="C498" s="247"/>
      <c r="D498" s="276"/>
      <c r="F498" s="213"/>
      <c r="H498" s="277"/>
    </row>
    <row r="499" spans="2:8" s="239" customFormat="1">
      <c r="B499" s="275"/>
      <c r="C499" s="247"/>
      <c r="D499" s="276"/>
      <c r="F499" s="213"/>
      <c r="H499" s="277"/>
    </row>
    <row r="500" spans="2:8" s="239" customFormat="1">
      <c r="B500" s="275"/>
      <c r="C500" s="247"/>
      <c r="D500" s="276"/>
      <c r="F500" s="213"/>
      <c r="H500" s="277"/>
    </row>
    <row r="501" spans="2:8" s="239" customFormat="1">
      <c r="B501" s="275"/>
      <c r="C501" s="247"/>
      <c r="D501" s="276"/>
      <c r="F501" s="213"/>
      <c r="H501" s="277"/>
    </row>
    <row r="502" spans="2:8" s="239" customFormat="1">
      <c r="B502" s="275"/>
      <c r="C502" s="247"/>
      <c r="D502" s="276"/>
      <c r="F502" s="213"/>
      <c r="H502" s="277"/>
    </row>
    <row r="503" spans="2:8" s="239" customFormat="1">
      <c r="B503" s="275"/>
      <c r="C503" s="247"/>
      <c r="D503" s="276"/>
      <c r="F503" s="213"/>
      <c r="H503" s="277"/>
    </row>
    <row r="504" spans="2:8" s="239" customFormat="1">
      <c r="B504" s="275"/>
      <c r="C504" s="247"/>
      <c r="D504" s="276"/>
      <c r="F504" s="213"/>
      <c r="H504" s="277"/>
    </row>
    <row r="505" spans="2:8" s="239" customFormat="1">
      <c r="B505" s="275"/>
      <c r="C505" s="247"/>
      <c r="D505" s="276"/>
      <c r="F505" s="213"/>
      <c r="H505" s="277"/>
    </row>
    <row r="506" spans="2:8" s="239" customFormat="1">
      <c r="B506" s="275"/>
      <c r="C506" s="247"/>
      <c r="D506" s="276"/>
      <c r="F506" s="213"/>
      <c r="H506" s="277"/>
    </row>
    <row r="507" spans="2:8" s="239" customFormat="1">
      <c r="B507" s="275"/>
      <c r="C507" s="247"/>
      <c r="D507" s="276"/>
      <c r="F507" s="213"/>
      <c r="H507" s="277"/>
    </row>
    <row r="508" spans="2:8" s="239" customFormat="1">
      <c r="B508" s="275"/>
      <c r="C508" s="247"/>
      <c r="D508" s="276"/>
      <c r="F508" s="213"/>
      <c r="H508" s="277"/>
    </row>
    <row r="509" spans="2:8" s="239" customFormat="1">
      <c r="B509" s="275"/>
      <c r="C509" s="247"/>
      <c r="D509" s="276"/>
      <c r="F509" s="213"/>
      <c r="H509" s="277"/>
    </row>
    <row r="510" spans="2:8" s="239" customFormat="1">
      <c r="B510" s="275"/>
      <c r="C510" s="247"/>
      <c r="D510" s="276"/>
      <c r="F510" s="213"/>
      <c r="H510" s="277"/>
    </row>
    <row r="511" spans="2:8" s="239" customFormat="1">
      <c r="B511" s="275"/>
      <c r="C511" s="247"/>
      <c r="D511" s="276"/>
      <c r="F511" s="213"/>
      <c r="H511" s="277"/>
    </row>
    <row r="512" spans="2:8" s="239" customFormat="1">
      <c r="B512" s="275"/>
      <c r="C512" s="247"/>
      <c r="D512" s="276"/>
      <c r="F512" s="213"/>
      <c r="H512" s="277"/>
    </row>
    <row r="513" spans="2:8" s="239" customFormat="1">
      <c r="B513" s="275"/>
      <c r="C513" s="247"/>
      <c r="D513" s="276"/>
      <c r="F513" s="213"/>
      <c r="H513" s="277"/>
    </row>
    <row r="514" spans="2:8" s="239" customFormat="1">
      <c r="B514" s="275"/>
      <c r="C514" s="247"/>
      <c r="D514" s="276"/>
      <c r="F514" s="213"/>
      <c r="H514" s="277"/>
    </row>
    <row r="515" spans="2:8" s="239" customFormat="1">
      <c r="B515" s="275"/>
      <c r="C515" s="247"/>
      <c r="D515" s="276"/>
      <c r="F515" s="213"/>
      <c r="H515" s="277"/>
    </row>
    <row r="516" spans="2:8" s="239" customFormat="1">
      <c r="B516" s="275"/>
      <c r="C516" s="247"/>
      <c r="D516" s="276"/>
      <c r="F516" s="213"/>
      <c r="H516" s="277"/>
    </row>
    <row r="517" spans="2:8" s="239" customFormat="1">
      <c r="B517" s="275"/>
      <c r="C517" s="247"/>
      <c r="D517" s="276"/>
      <c r="F517" s="213"/>
      <c r="H517" s="277"/>
    </row>
    <row r="518" spans="2:8" s="239" customFormat="1">
      <c r="B518" s="275"/>
      <c r="C518" s="247"/>
      <c r="D518" s="276"/>
      <c r="F518" s="213"/>
      <c r="H518" s="277"/>
    </row>
    <row r="519" spans="2:8" s="239" customFormat="1">
      <c r="B519" s="275"/>
      <c r="C519" s="247"/>
      <c r="D519" s="276"/>
      <c r="F519" s="213"/>
      <c r="H519" s="277"/>
    </row>
    <row r="520" spans="2:8" s="239" customFormat="1">
      <c r="B520" s="275"/>
      <c r="C520" s="247"/>
      <c r="D520" s="276"/>
      <c r="F520" s="213"/>
      <c r="H520" s="277"/>
    </row>
    <row r="521" spans="2:8" s="239" customFormat="1">
      <c r="B521" s="275"/>
      <c r="C521" s="247"/>
      <c r="D521" s="276"/>
      <c r="F521" s="213"/>
      <c r="H521" s="277"/>
    </row>
    <row r="522" spans="2:8" s="239" customFormat="1">
      <c r="B522" s="275"/>
      <c r="C522" s="247"/>
      <c r="D522" s="276"/>
      <c r="F522" s="213"/>
      <c r="H522" s="277"/>
    </row>
    <row r="523" spans="2:8" s="239" customFormat="1">
      <c r="B523" s="275"/>
      <c r="C523" s="247"/>
      <c r="D523" s="276"/>
      <c r="F523" s="213"/>
      <c r="H523" s="277"/>
    </row>
    <row r="524" spans="2:8" s="239" customFormat="1">
      <c r="B524" s="275"/>
      <c r="C524" s="247"/>
      <c r="D524" s="276"/>
      <c r="F524" s="213"/>
      <c r="H524" s="277"/>
    </row>
    <row r="525" spans="2:8" s="239" customFormat="1">
      <c r="B525" s="275"/>
      <c r="C525" s="247"/>
      <c r="D525" s="276"/>
      <c r="F525" s="213"/>
      <c r="H525" s="277"/>
    </row>
    <row r="526" spans="2:8" s="239" customFormat="1">
      <c r="B526" s="275"/>
      <c r="C526" s="247"/>
      <c r="D526" s="276"/>
      <c r="F526" s="213"/>
      <c r="H526" s="277"/>
    </row>
    <row r="527" spans="2:8" s="239" customFormat="1">
      <c r="B527" s="275"/>
      <c r="C527" s="247"/>
      <c r="D527" s="276"/>
      <c r="F527" s="213"/>
      <c r="H527" s="277"/>
    </row>
    <row r="528" spans="2:8" s="239" customFormat="1">
      <c r="B528" s="275"/>
      <c r="C528" s="247"/>
      <c r="D528" s="276"/>
      <c r="F528" s="213"/>
      <c r="H528" s="277"/>
    </row>
    <row r="529" spans="2:8" s="239" customFormat="1">
      <c r="B529" s="275"/>
      <c r="C529" s="247"/>
      <c r="D529" s="276"/>
      <c r="F529" s="213"/>
      <c r="H529" s="277"/>
    </row>
    <row r="530" spans="2:8" s="239" customFormat="1">
      <c r="B530" s="275"/>
      <c r="C530" s="247"/>
      <c r="D530" s="276"/>
      <c r="F530" s="213"/>
      <c r="H530" s="277"/>
    </row>
    <row r="531" spans="2:8" s="239" customFormat="1">
      <c r="B531" s="275"/>
      <c r="C531" s="247"/>
      <c r="D531" s="276"/>
      <c r="F531" s="213"/>
      <c r="H531" s="277"/>
    </row>
    <row r="532" spans="2:8" s="239" customFormat="1">
      <c r="B532" s="275"/>
      <c r="C532" s="247"/>
      <c r="D532" s="276"/>
      <c r="F532" s="213"/>
      <c r="H532" s="277"/>
    </row>
    <row r="533" spans="2:8" s="239" customFormat="1">
      <c r="B533" s="275"/>
      <c r="C533" s="247"/>
      <c r="D533" s="276"/>
      <c r="F533" s="213"/>
      <c r="H533" s="277"/>
    </row>
    <row r="534" spans="2:8" s="239" customFormat="1">
      <c r="B534" s="275"/>
      <c r="C534" s="247"/>
      <c r="D534" s="276"/>
      <c r="F534" s="213"/>
      <c r="H534" s="277"/>
    </row>
    <row r="535" spans="2:8" s="239" customFormat="1">
      <c r="B535" s="275"/>
      <c r="C535" s="247"/>
      <c r="D535" s="276"/>
      <c r="F535" s="213"/>
      <c r="H535" s="277"/>
    </row>
    <row r="536" spans="2:8" s="239" customFormat="1">
      <c r="B536" s="275"/>
      <c r="C536" s="247"/>
      <c r="D536" s="276"/>
      <c r="F536" s="213"/>
      <c r="H536" s="277"/>
    </row>
    <row r="537" spans="2:8" s="239" customFormat="1">
      <c r="B537" s="275"/>
      <c r="C537" s="247"/>
      <c r="D537" s="276"/>
      <c r="F537" s="213"/>
      <c r="H537" s="277"/>
    </row>
    <row r="538" spans="2:8" s="239" customFormat="1">
      <c r="B538" s="275"/>
      <c r="C538" s="247"/>
      <c r="D538" s="276"/>
      <c r="F538" s="213"/>
      <c r="H538" s="277"/>
    </row>
    <row r="539" spans="2:8" s="239" customFormat="1">
      <c r="B539" s="275"/>
      <c r="C539" s="247"/>
      <c r="D539" s="276"/>
      <c r="F539" s="213"/>
      <c r="H539" s="277"/>
    </row>
    <row r="540" spans="2:8" s="239" customFormat="1">
      <c r="B540" s="275"/>
      <c r="C540" s="247"/>
      <c r="D540" s="276"/>
      <c r="F540" s="213"/>
      <c r="H540" s="277"/>
    </row>
    <row r="541" spans="2:8" s="239" customFormat="1">
      <c r="B541" s="275"/>
      <c r="C541" s="247"/>
      <c r="D541" s="276"/>
      <c r="F541" s="213"/>
      <c r="H541" s="277"/>
    </row>
    <row r="542" spans="2:8" s="239" customFormat="1">
      <c r="B542" s="275"/>
      <c r="C542" s="247"/>
      <c r="D542" s="276"/>
      <c r="F542" s="213"/>
      <c r="H542" s="277"/>
    </row>
    <row r="543" spans="2:8" s="239" customFormat="1">
      <c r="B543" s="275"/>
      <c r="C543" s="247"/>
      <c r="D543" s="276"/>
      <c r="F543" s="213"/>
      <c r="H543" s="277"/>
    </row>
    <row r="544" spans="2:8" s="239" customFormat="1">
      <c r="B544" s="275"/>
      <c r="C544" s="247"/>
      <c r="D544" s="276"/>
      <c r="F544" s="213"/>
      <c r="H544" s="277"/>
    </row>
    <row r="545" spans="2:8" s="239" customFormat="1">
      <c r="B545" s="275"/>
      <c r="C545" s="247"/>
      <c r="D545" s="276"/>
      <c r="F545" s="213"/>
      <c r="H545" s="277"/>
    </row>
    <row r="546" spans="2:8" s="239" customFormat="1">
      <c r="B546" s="275"/>
      <c r="C546" s="247"/>
      <c r="D546" s="276"/>
      <c r="F546" s="213"/>
      <c r="H546" s="277"/>
    </row>
    <row r="547" spans="2:8" s="239" customFormat="1">
      <c r="B547" s="275"/>
      <c r="C547" s="247"/>
      <c r="D547" s="276"/>
      <c r="F547" s="213"/>
      <c r="H547" s="277"/>
    </row>
    <row r="548" spans="2:8" s="239" customFormat="1">
      <c r="B548" s="275"/>
      <c r="C548" s="247"/>
      <c r="D548" s="276"/>
      <c r="F548" s="213"/>
      <c r="H548" s="277"/>
    </row>
    <row r="549" spans="2:8" s="239" customFormat="1">
      <c r="B549" s="275"/>
      <c r="C549" s="247"/>
      <c r="D549" s="276"/>
      <c r="F549" s="213"/>
      <c r="H549" s="277"/>
    </row>
    <row r="550" spans="2:8" s="239" customFormat="1">
      <c r="B550" s="275"/>
      <c r="C550" s="247"/>
      <c r="D550" s="276"/>
      <c r="F550" s="213"/>
      <c r="H550" s="277"/>
    </row>
    <row r="551" spans="2:8" s="239" customFormat="1">
      <c r="B551" s="275"/>
      <c r="C551" s="247"/>
      <c r="D551" s="276"/>
      <c r="F551" s="213"/>
      <c r="H551" s="277"/>
    </row>
    <row r="552" spans="2:8" s="239" customFormat="1">
      <c r="B552" s="275"/>
      <c r="C552" s="247"/>
      <c r="D552" s="276"/>
      <c r="F552" s="213"/>
      <c r="H552" s="277"/>
    </row>
    <row r="553" spans="2:8" s="239" customFormat="1">
      <c r="B553" s="275"/>
      <c r="C553" s="247"/>
      <c r="D553" s="276"/>
      <c r="F553" s="213"/>
      <c r="H553" s="277"/>
    </row>
    <row r="554" spans="2:8" s="239" customFormat="1">
      <c r="B554" s="275"/>
      <c r="C554" s="247"/>
      <c r="D554" s="276"/>
      <c r="F554" s="213"/>
      <c r="H554" s="277"/>
    </row>
    <row r="555" spans="2:8" s="239" customFormat="1">
      <c r="B555" s="275"/>
      <c r="C555" s="247"/>
      <c r="D555" s="276"/>
      <c r="F555" s="213"/>
      <c r="H555" s="277"/>
    </row>
    <row r="556" spans="2:8" s="239" customFormat="1">
      <c r="B556" s="275"/>
      <c r="C556" s="247"/>
      <c r="D556" s="276"/>
      <c r="F556" s="213"/>
      <c r="H556" s="277"/>
    </row>
    <row r="557" spans="2:8" s="239" customFormat="1">
      <c r="B557" s="275"/>
      <c r="C557" s="247"/>
      <c r="D557" s="276"/>
      <c r="F557" s="213"/>
      <c r="H557" s="277"/>
    </row>
    <row r="558" spans="2:8" s="239" customFormat="1">
      <c r="B558" s="275"/>
      <c r="C558" s="247"/>
      <c r="D558" s="276"/>
      <c r="F558" s="213"/>
      <c r="H558" s="277"/>
    </row>
    <row r="559" spans="2:8" s="239" customFormat="1">
      <c r="B559" s="275"/>
      <c r="C559" s="247"/>
      <c r="D559" s="276"/>
      <c r="F559" s="213"/>
      <c r="H559" s="277"/>
    </row>
    <row r="560" spans="2:8" s="239" customFormat="1">
      <c r="B560" s="275"/>
      <c r="C560" s="247"/>
      <c r="D560" s="276"/>
      <c r="F560" s="213"/>
      <c r="H560" s="277"/>
    </row>
    <row r="561" spans="2:8" s="239" customFormat="1">
      <c r="B561" s="275"/>
      <c r="C561" s="247"/>
      <c r="D561" s="276"/>
      <c r="F561" s="213"/>
      <c r="H561" s="277"/>
    </row>
    <row r="562" spans="2:8" s="239" customFormat="1">
      <c r="B562" s="275"/>
      <c r="C562" s="247"/>
      <c r="D562" s="276"/>
      <c r="F562" s="213"/>
      <c r="H562" s="277"/>
    </row>
    <row r="563" spans="2:8" s="239" customFormat="1">
      <c r="B563" s="275"/>
      <c r="C563" s="247"/>
      <c r="D563" s="276"/>
      <c r="F563" s="213"/>
      <c r="H563" s="277"/>
    </row>
    <row r="564" spans="2:8" s="239" customFormat="1">
      <c r="B564" s="275"/>
      <c r="C564" s="247"/>
      <c r="D564" s="276"/>
      <c r="F564" s="213"/>
      <c r="H564" s="277"/>
    </row>
    <row r="565" spans="2:8" s="239" customFormat="1">
      <c r="B565" s="275"/>
      <c r="C565" s="247"/>
      <c r="D565" s="276"/>
      <c r="F565" s="213"/>
      <c r="H565" s="277"/>
    </row>
    <row r="566" spans="2:8" s="239" customFormat="1">
      <c r="B566" s="275"/>
      <c r="C566" s="247"/>
      <c r="D566" s="276"/>
      <c r="F566" s="213"/>
      <c r="H566" s="277"/>
    </row>
    <row r="567" spans="2:8" s="239" customFormat="1">
      <c r="B567" s="275"/>
      <c r="C567" s="247"/>
      <c r="D567" s="276"/>
      <c r="F567" s="213"/>
      <c r="H567" s="277"/>
    </row>
    <row r="568" spans="2:8" s="239" customFormat="1">
      <c r="B568" s="275"/>
      <c r="C568" s="247"/>
      <c r="D568" s="276"/>
      <c r="F568" s="213"/>
      <c r="H568" s="277"/>
    </row>
    <row r="569" spans="2:8" s="239" customFormat="1">
      <c r="B569" s="275"/>
      <c r="C569" s="247"/>
      <c r="D569" s="276"/>
      <c r="F569" s="213"/>
      <c r="H569" s="277"/>
    </row>
    <row r="570" spans="2:8" s="239" customFormat="1">
      <c r="B570" s="275"/>
      <c r="C570" s="247"/>
      <c r="D570" s="276"/>
      <c r="F570" s="213"/>
      <c r="H570" s="277"/>
    </row>
    <row r="571" spans="2:8" s="239" customFormat="1">
      <c r="B571" s="275"/>
      <c r="C571" s="247"/>
      <c r="D571" s="276"/>
      <c r="F571" s="213"/>
      <c r="H571" s="277"/>
    </row>
    <row r="572" spans="2:8" s="239" customFormat="1">
      <c r="B572" s="275"/>
      <c r="C572" s="247"/>
      <c r="D572" s="276"/>
      <c r="F572" s="213"/>
      <c r="H572" s="277"/>
    </row>
    <row r="573" spans="2:8" s="239" customFormat="1">
      <c r="B573" s="275"/>
      <c r="C573" s="247"/>
      <c r="D573" s="276"/>
      <c r="F573" s="213"/>
      <c r="H573" s="277"/>
    </row>
    <row r="574" spans="2:8" s="239" customFormat="1">
      <c r="B574" s="275"/>
      <c r="C574" s="247"/>
      <c r="D574" s="276"/>
      <c r="F574" s="213"/>
      <c r="H574" s="277"/>
    </row>
    <row r="575" spans="2:8" s="239" customFormat="1">
      <c r="B575" s="275"/>
      <c r="C575" s="247"/>
      <c r="D575" s="276"/>
      <c r="F575" s="213"/>
      <c r="H575" s="277"/>
    </row>
    <row r="576" spans="2:8" s="239" customFormat="1">
      <c r="B576" s="275"/>
      <c r="C576" s="247"/>
      <c r="D576" s="276"/>
      <c r="F576" s="213"/>
      <c r="H576" s="277"/>
    </row>
    <row r="577" spans="2:8" s="239" customFormat="1">
      <c r="B577" s="275"/>
      <c r="C577" s="247"/>
      <c r="D577" s="276"/>
      <c r="F577" s="213"/>
      <c r="H577" s="277"/>
    </row>
    <row r="578" spans="2:8" s="239" customFormat="1">
      <c r="B578" s="275"/>
      <c r="C578" s="247"/>
      <c r="D578" s="276"/>
      <c r="F578" s="213"/>
      <c r="H578" s="277"/>
    </row>
    <row r="579" spans="2:8" s="239" customFormat="1">
      <c r="B579" s="275"/>
      <c r="C579" s="247"/>
      <c r="D579" s="276"/>
      <c r="F579" s="213"/>
      <c r="H579" s="277"/>
    </row>
    <row r="580" spans="2:8" s="239" customFormat="1">
      <c r="B580" s="275"/>
      <c r="C580" s="247"/>
      <c r="D580" s="276"/>
      <c r="F580" s="213"/>
      <c r="H580" s="277"/>
    </row>
    <row r="581" spans="2:8" s="239" customFormat="1">
      <c r="B581" s="275"/>
      <c r="C581" s="247"/>
      <c r="D581" s="276"/>
      <c r="F581" s="213"/>
      <c r="H581" s="277"/>
    </row>
    <row r="582" spans="2:8" s="239" customFormat="1">
      <c r="B582" s="275"/>
      <c r="C582" s="247"/>
      <c r="D582" s="276"/>
      <c r="F582" s="213"/>
      <c r="H582" s="277"/>
    </row>
    <row r="583" spans="2:8" s="239" customFormat="1">
      <c r="B583" s="275"/>
      <c r="C583" s="247"/>
      <c r="D583" s="276"/>
      <c r="F583" s="213"/>
      <c r="H583" s="277"/>
    </row>
    <row r="584" spans="2:8" s="239" customFormat="1">
      <c r="B584" s="275"/>
      <c r="C584" s="247"/>
      <c r="D584" s="276"/>
      <c r="F584" s="213"/>
      <c r="H584" s="277"/>
    </row>
    <row r="585" spans="2:8" s="239" customFormat="1">
      <c r="B585" s="275"/>
      <c r="C585" s="247"/>
      <c r="D585" s="276"/>
      <c r="F585" s="213"/>
      <c r="H585" s="277"/>
    </row>
    <row r="586" spans="2:8" s="239" customFormat="1">
      <c r="B586" s="275"/>
      <c r="C586" s="247"/>
      <c r="D586" s="276"/>
      <c r="F586" s="213"/>
      <c r="H586" s="277"/>
    </row>
    <row r="587" spans="2:8" s="239" customFormat="1">
      <c r="B587" s="275"/>
      <c r="C587" s="247"/>
      <c r="D587" s="276"/>
      <c r="F587" s="213"/>
      <c r="H587" s="277"/>
    </row>
    <row r="588" spans="2:8" s="239" customFormat="1">
      <c r="B588" s="275"/>
      <c r="C588" s="247"/>
      <c r="D588" s="276"/>
      <c r="F588" s="213"/>
      <c r="H588" s="277"/>
    </row>
    <row r="589" spans="2:8" s="239" customFormat="1">
      <c r="B589" s="275"/>
      <c r="C589" s="247"/>
      <c r="D589" s="276"/>
      <c r="F589" s="213"/>
      <c r="H589" s="277"/>
    </row>
    <row r="590" spans="2:8" s="239" customFormat="1">
      <c r="B590" s="275"/>
      <c r="C590" s="247"/>
      <c r="D590" s="276"/>
      <c r="F590" s="213"/>
      <c r="H590" s="277"/>
    </row>
    <row r="591" spans="2:8" s="239" customFormat="1">
      <c r="B591" s="275"/>
      <c r="C591" s="247"/>
      <c r="D591" s="276"/>
      <c r="F591" s="213"/>
      <c r="H591" s="277"/>
    </row>
    <row r="592" spans="2:8" s="239" customFormat="1">
      <c r="B592" s="275"/>
      <c r="C592" s="247"/>
      <c r="D592" s="276"/>
      <c r="F592" s="213"/>
      <c r="H592" s="277"/>
    </row>
    <row r="593" spans="2:8" s="239" customFormat="1">
      <c r="B593" s="275"/>
      <c r="C593" s="247"/>
      <c r="D593" s="276"/>
      <c r="F593" s="213"/>
      <c r="H593" s="277"/>
    </row>
    <row r="594" spans="2:8" s="239" customFormat="1">
      <c r="B594" s="275"/>
      <c r="C594" s="247"/>
      <c r="D594" s="276"/>
      <c r="F594" s="213"/>
      <c r="H594" s="277"/>
    </row>
    <row r="595" spans="2:8" s="239" customFormat="1">
      <c r="B595" s="275"/>
      <c r="C595" s="247"/>
      <c r="D595" s="276"/>
      <c r="F595" s="213"/>
      <c r="H595" s="277"/>
    </row>
    <row r="596" spans="2:8" s="239" customFormat="1">
      <c r="B596" s="275"/>
      <c r="C596" s="247"/>
      <c r="D596" s="276"/>
      <c r="F596" s="213"/>
      <c r="H596" s="277"/>
    </row>
    <row r="597" spans="2:8" s="239" customFormat="1">
      <c r="B597" s="275"/>
      <c r="C597" s="247"/>
      <c r="D597" s="276"/>
      <c r="F597" s="213"/>
      <c r="H597" s="277"/>
    </row>
    <row r="598" spans="2:8" s="239" customFormat="1">
      <c r="B598" s="275"/>
      <c r="C598" s="247"/>
      <c r="D598" s="276"/>
      <c r="F598" s="213"/>
      <c r="H598" s="277"/>
    </row>
    <row r="599" spans="2:8" s="239" customFormat="1">
      <c r="B599" s="275"/>
      <c r="C599" s="247"/>
      <c r="D599" s="276"/>
      <c r="F599" s="213"/>
      <c r="H599" s="277"/>
    </row>
    <row r="600" spans="2:8" s="239" customFormat="1">
      <c r="B600" s="275"/>
      <c r="C600" s="247"/>
      <c r="D600" s="276"/>
      <c r="F600" s="213"/>
      <c r="H600" s="277"/>
    </row>
    <row r="601" spans="2:8" s="239" customFormat="1">
      <c r="B601" s="275"/>
      <c r="C601" s="247"/>
      <c r="D601" s="276"/>
      <c r="F601" s="213"/>
      <c r="H601" s="277"/>
    </row>
    <row r="602" spans="2:8" s="239" customFormat="1">
      <c r="B602" s="275"/>
      <c r="C602" s="247"/>
      <c r="D602" s="276"/>
      <c r="F602" s="213"/>
      <c r="H602" s="277"/>
    </row>
    <row r="603" spans="2:8" s="239" customFormat="1">
      <c r="B603" s="275"/>
      <c r="C603" s="247"/>
      <c r="D603" s="276"/>
      <c r="F603" s="213"/>
      <c r="H603" s="277"/>
    </row>
    <row r="604" spans="2:8" s="239" customFormat="1">
      <c r="B604" s="275"/>
      <c r="C604" s="247"/>
      <c r="D604" s="276"/>
      <c r="F604" s="213"/>
      <c r="H604" s="277"/>
    </row>
    <row r="605" spans="2:8" s="239" customFormat="1">
      <c r="B605" s="275"/>
      <c r="C605" s="247"/>
      <c r="D605" s="276"/>
      <c r="F605" s="213"/>
      <c r="H605" s="277"/>
    </row>
    <row r="606" spans="2:8" s="239" customFormat="1">
      <c r="B606" s="275"/>
      <c r="C606" s="247"/>
      <c r="D606" s="276"/>
      <c r="F606" s="213"/>
      <c r="H606" s="277"/>
    </row>
    <row r="607" spans="2:8" s="239" customFormat="1">
      <c r="B607" s="275"/>
      <c r="C607" s="247"/>
      <c r="D607" s="276"/>
      <c r="F607" s="213"/>
      <c r="H607" s="277"/>
    </row>
    <row r="608" spans="2:8" s="239" customFormat="1">
      <c r="B608" s="275"/>
      <c r="C608" s="247"/>
      <c r="D608" s="276"/>
      <c r="F608" s="213"/>
      <c r="H608" s="277"/>
    </row>
    <row r="609" spans="2:8" s="239" customFormat="1">
      <c r="B609" s="275"/>
      <c r="C609" s="247"/>
      <c r="D609" s="276"/>
      <c r="F609" s="213"/>
      <c r="H609" s="277"/>
    </row>
    <row r="610" spans="2:8" s="239" customFormat="1">
      <c r="B610" s="275"/>
      <c r="C610" s="247"/>
      <c r="D610" s="276"/>
      <c r="F610" s="213"/>
      <c r="H610" s="277"/>
    </row>
    <row r="611" spans="2:8" s="239" customFormat="1">
      <c r="B611" s="275"/>
      <c r="C611" s="247"/>
      <c r="D611" s="276"/>
      <c r="F611" s="213"/>
      <c r="H611" s="277"/>
    </row>
    <row r="612" spans="2:8" s="239" customFormat="1">
      <c r="B612" s="275"/>
      <c r="C612" s="247"/>
      <c r="D612" s="276"/>
      <c r="F612" s="213"/>
      <c r="H612" s="277"/>
    </row>
    <row r="613" spans="2:8" s="239" customFormat="1">
      <c r="B613" s="275"/>
      <c r="C613" s="247"/>
      <c r="D613" s="276"/>
      <c r="F613" s="213"/>
      <c r="H613" s="277"/>
    </row>
    <row r="614" spans="2:8" s="239" customFormat="1">
      <c r="B614" s="275"/>
      <c r="C614" s="247"/>
      <c r="D614" s="276"/>
      <c r="F614" s="213"/>
      <c r="H614" s="277"/>
    </row>
    <row r="615" spans="2:8" s="239" customFormat="1">
      <c r="B615" s="275"/>
      <c r="C615" s="247"/>
      <c r="D615" s="276"/>
      <c r="F615" s="213"/>
      <c r="H615" s="277"/>
    </row>
    <row r="616" spans="2:8" s="239" customFormat="1">
      <c r="B616" s="275"/>
      <c r="C616" s="247"/>
      <c r="D616" s="276"/>
      <c r="F616" s="213"/>
      <c r="H616" s="277"/>
    </row>
    <row r="617" spans="2:8" s="239" customFormat="1">
      <c r="B617" s="275"/>
      <c r="C617" s="247"/>
      <c r="D617" s="276"/>
      <c r="F617" s="213"/>
      <c r="H617" s="277"/>
    </row>
    <row r="618" spans="2:8" s="239" customFormat="1">
      <c r="B618" s="275"/>
      <c r="C618" s="247"/>
      <c r="D618" s="276"/>
      <c r="F618" s="213"/>
      <c r="H618" s="277"/>
    </row>
    <row r="619" spans="2:8" s="239" customFormat="1">
      <c r="B619" s="275"/>
      <c r="C619" s="247"/>
      <c r="D619" s="276"/>
      <c r="F619" s="213"/>
      <c r="H619" s="277"/>
    </row>
    <row r="620" spans="2:8" s="239" customFormat="1">
      <c r="B620" s="275"/>
      <c r="C620" s="247"/>
      <c r="D620" s="276"/>
      <c r="F620" s="213"/>
      <c r="H620" s="277"/>
    </row>
    <row r="621" spans="2:8" s="239" customFormat="1">
      <c r="B621" s="275"/>
      <c r="C621" s="247"/>
      <c r="D621" s="276"/>
      <c r="F621" s="213"/>
      <c r="H621" s="277"/>
    </row>
    <row r="622" spans="2:8" s="239" customFormat="1">
      <c r="B622" s="275"/>
      <c r="C622" s="247"/>
      <c r="D622" s="276"/>
      <c r="F622" s="213"/>
      <c r="H622" s="277"/>
    </row>
    <row r="623" spans="2:8" s="239" customFormat="1">
      <c r="B623" s="275"/>
      <c r="C623" s="247"/>
      <c r="D623" s="276"/>
      <c r="F623" s="213"/>
      <c r="H623" s="277"/>
    </row>
    <row r="624" spans="2:8" s="239" customFormat="1">
      <c r="B624" s="275"/>
      <c r="C624" s="247"/>
      <c r="D624" s="276"/>
      <c r="F624" s="213"/>
      <c r="H624" s="277"/>
    </row>
    <row r="625" spans="2:8" s="239" customFormat="1">
      <c r="B625" s="275"/>
      <c r="C625" s="247"/>
      <c r="D625" s="276"/>
      <c r="F625" s="213"/>
      <c r="H625" s="277"/>
    </row>
    <row r="626" spans="2:8" s="239" customFormat="1">
      <c r="B626" s="275"/>
      <c r="C626" s="247"/>
      <c r="D626" s="276"/>
      <c r="F626" s="213"/>
      <c r="H626" s="277"/>
    </row>
    <row r="627" spans="2:8" s="239" customFormat="1">
      <c r="B627" s="275"/>
      <c r="C627" s="247"/>
      <c r="D627" s="276"/>
      <c r="F627" s="213"/>
      <c r="H627" s="277"/>
    </row>
    <row r="628" spans="2:8" s="239" customFormat="1">
      <c r="B628" s="275"/>
      <c r="C628" s="247"/>
      <c r="D628" s="276"/>
      <c r="F628" s="213"/>
      <c r="H628" s="277"/>
    </row>
    <row r="629" spans="2:8" s="239" customFormat="1">
      <c r="B629" s="275"/>
      <c r="C629" s="247"/>
      <c r="D629" s="276"/>
      <c r="F629" s="213"/>
      <c r="H629" s="277"/>
    </row>
    <row r="630" spans="2:8" s="239" customFormat="1">
      <c r="B630" s="275"/>
      <c r="C630" s="247"/>
      <c r="D630" s="276"/>
      <c r="F630" s="213"/>
      <c r="H630" s="277"/>
    </row>
    <row r="631" spans="2:8" s="239" customFormat="1">
      <c r="B631" s="275"/>
      <c r="C631" s="247"/>
      <c r="D631" s="276"/>
      <c r="F631" s="213"/>
      <c r="H631" s="277"/>
    </row>
    <row r="632" spans="2:8" s="239" customFormat="1">
      <c r="B632" s="275"/>
      <c r="C632" s="247"/>
      <c r="D632" s="276"/>
      <c r="F632" s="213"/>
      <c r="H632" s="277"/>
    </row>
    <row r="633" spans="2:8" s="239" customFormat="1">
      <c r="B633" s="275"/>
      <c r="C633" s="247"/>
      <c r="D633" s="276"/>
      <c r="F633" s="213"/>
      <c r="H633" s="277"/>
    </row>
    <row r="634" spans="2:8" s="239" customFormat="1">
      <c r="B634" s="275"/>
      <c r="C634" s="247"/>
      <c r="D634" s="276"/>
      <c r="F634" s="213"/>
      <c r="H634" s="277"/>
    </row>
    <row r="635" spans="2:8" s="239" customFormat="1">
      <c r="B635" s="275"/>
      <c r="C635" s="247"/>
      <c r="D635" s="276"/>
      <c r="F635" s="213"/>
      <c r="H635" s="277"/>
    </row>
    <row r="636" spans="2:8" s="239" customFormat="1">
      <c r="B636" s="275"/>
      <c r="C636" s="247"/>
      <c r="D636" s="276"/>
      <c r="F636" s="213"/>
      <c r="H636" s="277"/>
    </row>
    <row r="637" spans="2:8" s="239" customFormat="1">
      <c r="B637" s="275"/>
      <c r="C637" s="247"/>
      <c r="D637" s="276"/>
      <c r="F637" s="213"/>
      <c r="H637" s="277"/>
    </row>
    <row r="638" spans="2:8" s="239" customFormat="1">
      <c r="B638" s="275"/>
      <c r="C638" s="247"/>
      <c r="D638" s="276"/>
      <c r="F638" s="213"/>
      <c r="H638" s="277"/>
    </row>
    <row r="639" spans="2:8" s="239" customFormat="1">
      <c r="B639" s="275"/>
      <c r="C639" s="247"/>
      <c r="D639" s="276"/>
      <c r="F639" s="213"/>
      <c r="H639" s="277"/>
    </row>
    <row r="640" spans="2:8" s="239" customFormat="1">
      <c r="B640" s="275"/>
      <c r="C640" s="247"/>
      <c r="D640" s="276"/>
      <c r="F640" s="213"/>
      <c r="H640" s="277"/>
    </row>
    <row r="641" spans="2:8" s="239" customFormat="1">
      <c r="B641" s="275"/>
      <c r="C641" s="247"/>
      <c r="D641" s="276"/>
      <c r="F641" s="213"/>
      <c r="H641" s="277"/>
    </row>
    <row r="642" spans="2:8" s="239" customFormat="1">
      <c r="B642" s="275"/>
      <c r="C642" s="247"/>
      <c r="D642" s="276"/>
      <c r="F642" s="213"/>
      <c r="H642" s="277"/>
    </row>
    <row r="643" spans="2:8" s="239" customFormat="1">
      <c r="B643" s="275"/>
      <c r="C643" s="247"/>
      <c r="D643" s="276"/>
      <c r="F643" s="213"/>
      <c r="H643" s="277"/>
    </row>
    <row r="644" spans="2:8" s="239" customFormat="1">
      <c r="B644" s="275"/>
      <c r="C644" s="247"/>
      <c r="D644" s="276"/>
      <c r="F644" s="213"/>
      <c r="H644" s="277"/>
    </row>
    <row r="645" spans="2:8" s="239" customFormat="1">
      <c r="B645" s="275"/>
      <c r="C645" s="247"/>
      <c r="D645" s="276"/>
      <c r="F645" s="213"/>
      <c r="H645" s="277"/>
    </row>
    <row r="646" spans="2:8" s="239" customFormat="1">
      <c r="B646" s="275"/>
      <c r="C646" s="247"/>
      <c r="D646" s="276"/>
      <c r="F646" s="213"/>
      <c r="H646" s="277"/>
    </row>
    <row r="647" spans="2:8" s="239" customFormat="1">
      <c r="B647" s="275"/>
      <c r="C647" s="247"/>
      <c r="D647" s="276"/>
      <c r="F647" s="213"/>
      <c r="H647" s="277"/>
    </row>
    <row r="648" spans="2:8" s="239" customFormat="1">
      <c r="B648" s="275"/>
      <c r="C648" s="247"/>
      <c r="D648" s="276"/>
      <c r="F648" s="213"/>
      <c r="H648" s="277"/>
    </row>
    <row r="649" spans="2:8" s="239" customFormat="1">
      <c r="B649" s="275"/>
      <c r="C649" s="247"/>
      <c r="D649" s="276"/>
      <c r="F649" s="213"/>
      <c r="H649" s="277"/>
    </row>
    <row r="650" spans="2:8" s="239" customFormat="1">
      <c r="B650" s="275"/>
      <c r="C650" s="247"/>
      <c r="D650" s="276"/>
      <c r="F650" s="213"/>
      <c r="H650" s="277"/>
    </row>
    <row r="651" spans="2:8" s="239" customFormat="1">
      <c r="B651" s="275"/>
      <c r="C651" s="247"/>
      <c r="D651" s="276"/>
      <c r="F651" s="213"/>
      <c r="H651" s="277"/>
    </row>
    <row r="652" spans="2:8" s="239" customFormat="1">
      <c r="B652" s="275"/>
      <c r="C652" s="247"/>
      <c r="D652" s="276"/>
      <c r="F652" s="213"/>
      <c r="H652" s="277"/>
    </row>
    <row r="653" spans="2:8" s="239" customFormat="1">
      <c r="B653" s="275"/>
      <c r="C653" s="247"/>
      <c r="D653" s="276"/>
      <c r="F653" s="213"/>
      <c r="H653" s="277"/>
    </row>
    <row r="654" spans="2:8" s="239" customFormat="1">
      <c r="B654" s="275"/>
      <c r="C654" s="247"/>
      <c r="D654" s="276"/>
      <c r="F654" s="213"/>
      <c r="H654" s="277"/>
    </row>
    <row r="655" spans="2:8" s="239" customFormat="1">
      <c r="B655" s="275"/>
      <c r="C655" s="247"/>
      <c r="D655" s="276"/>
      <c r="F655" s="213"/>
      <c r="H655" s="277"/>
    </row>
    <row r="656" spans="2:8" s="239" customFormat="1">
      <c r="B656" s="275"/>
      <c r="C656" s="247"/>
      <c r="D656" s="276"/>
      <c r="F656" s="213"/>
      <c r="H656" s="277"/>
    </row>
    <row r="657" spans="2:8" s="239" customFormat="1">
      <c r="B657" s="275"/>
      <c r="C657" s="247"/>
      <c r="D657" s="276"/>
      <c r="F657" s="213"/>
      <c r="H657" s="277"/>
    </row>
    <row r="658" spans="2:8" s="239" customFormat="1">
      <c r="B658" s="275"/>
      <c r="C658" s="247"/>
      <c r="D658" s="276"/>
      <c r="F658" s="213"/>
      <c r="H658" s="277"/>
    </row>
    <row r="659" spans="2:8" s="239" customFormat="1">
      <c r="B659" s="275"/>
      <c r="C659" s="247"/>
      <c r="D659" s="276"/>
      <c r="F659" s="213"/>
      <c r="H659" s="277"/>
    </row>
    <row r="660" spans="2:8" s="239" customFormat="1">
      <c r="B660" s="275"/>
      <c r="C660" s="247"/>
      <c r="D660" s="276"/>
      <c r="F660" s="213"/>
      <c r="H660" s="277"/>
    </row>
    <row r="661" spans="2:8" s="239" customFormat="1">
      <c r="B661" s="275"/>
      <c r="C661" s="247"/>
      <c r="D661" s="276"/>
      <c r="F661" s="213"/>
      <c r="H661" s="277"/>
    </row>
    <row r="662" spans="2:8" s="239" customFormat="1">
      <c r="B662" s="275"/>
      <c r="C662" s="247"/>
      <c r="D662" s="276"/>
      <c r="F662" s="213"/>
      <c r="H662" s="277"/>
    </row>
    <row r="663" spans="2:8" s="239" customFormat="1">
      <c r="B663" s="275"/>
      <c r="C663" s="247"/>
      <c r="D663" s="276"/>
      <c r="F663" s="213"/>
      <c r="H663" s="277"/>
    </row>
    <row r="664" spans="2:8" s="239" customFormat="1">
      <c r="B664" s="275"/>
      <c r="C664" s="247"/>
      <c r="D664" s="276"/>
      <c r="F664" s="213"/>
      <c r="H664" s="277"/>
    </row>
    <row r="665" spans="2:8" s="239" customFormat="1">
      <c r="B665" s="275"/>
      <c r="C665" s="247"/>
      <c r="D665" s="276"/>
      <c r="F665" s="213"/>
      <c r="H665" s="277"/>
    </row>
    <row r="666" spans="2:8" s="239" customFormat="1">
      <c r="B666" s="275"/>
      <c r="C666" s="247"/>
      <c r="D666" s="276"/>
      <c r="F666" s="213"/>
      <c r="H666" s="277"/>
    </row>
    <row r="667" spans="2:8" s="239" customFormat="1">
      <c r="B667" s="275"/>
      <c r="C667" s="247"/>
      <c r="D667" s="276"/>
      <c r="F667" s="213"/>
      <c r="H667" s="277"/>
    </row>
    <row r="668" spans="2:8" s="239" customFormat="1">
      <c r="B668" s="275"/>
      <c r="C668" s="247"/>
      <c r="D668" s="276"/>
      <c r="F668" s="213"/>
      <c r="H668" s="277"/>
    </row>
    <row r="669" spans="2:8" s="239" customFormat="1">
      <c r="B669" s="275"/>
      <c r="C669" s="247"/>
      <c r="D669" s="276"/>
      <c r="F669" s="213"/>
      <c r="H669" s="277"/>
    </row>
    <row r="670" spans="2:8" s="239" customFormat="1">
      <c r="B670" s="275"/>
      <c r="C670" s="247"/>
      <c r="D670" s="276"/>
      <c r="F670" s="213"/>
      <c r="H670" s="277"/>
    </row>
    <row r="671" spans="2:8" s="239" customFormat="1">
      <c r="B671" s="275"/>
      <c r="C671" s="247"/>
      <c r="D671" s="276"/>
      <c r="F671" s="213"/>
      <c r="H671" s="277"/>
    </row>
    <row r="672" spans="2:8" s="239" customFormat="1">
      <c r="B672" s="275"/>
      <c r="C672" s="247"/>
      <c r="D672" s="276"/>
      <c r="F672" s="213"/>
      <c r="H672" s="277"/>
    </row>
    <row r="673" spans="2:8" s="239" customFormat="1">
      <c r="B673" s="275"/>
      <c r="C673" s="247"/>
      <c r="D673" s="276"/>
      <c r="F673" s="213"/>
      <c r="H673" s="277"/>
    </row>
    <row r="674" spans="2:8" s="239" customFormat="1">
      <c r="B674" s="275"/>
      <c r="C674" s="247"/>
      <c r="D674" s="276"/>
      <c r="F674" s="213"/>
      <c r="H674" s="277"/>
    </row>
    <row r="675" spans="2:8" s="239" customFormat="1">
      <c r="B675" s="275"/>
      <c r="C675" s="247"/>
      <c r="D675" s="276"/>
      <c r="F675" s="213"/>
      <c r="H675" s="277"/>
    </row>
    <row r="676" spans="2:8" s="239" customFormat="1">
      <c r="B676" s="275"/>
      <c r="C676" s="247"/>
      <c r="D676" s="276"/>
      <c r="F676" s="213"/>
      <c r="H676" s="277"/>
    </row>
    <row r="677" spans="2:8" s="239" customFormat="1">
      <c r="B677" s="275"/>
      <c r="C677" s="247"/>
      <c r="D677" s="276"/>
      <c r="F677" s="213"/>
      <c r="H677" s="277"/>
    </row>
    <row r="678" spans="2:8" s="239" customFormat="1">
      <c r="B678" s="275"/>
      <c r="C678" s="247"/>
      <c r="D678" s="276"/>
      <c r="F678" s="213"/>
      <c r="H678" s="277"/>
    </row>
    <row r="679" spans="2:8" s="239" customFormat="1">
      <c r="B679" s="275"/>
      <c r="C679" s="247"/>
      <c r="D679" s="276"/>
      <c r="F679" s="213"/>
      <c r="H679" s="277"/>
    </row>
    <row r="680" spans="2:8" s="239" customFormat="1">
      <c r="B680" s="275"/>
      <c r="C680" s="247"/>
      <c r="D680" s="276"/>
      <c r="F680" s="213"/>
      <c r="H680" s="277"/>
    </row>
    <row r="681" spans="2:8" s="239" customFormat="1">
      <c r="B681" s="275"/>
      <c r="C681" s="247"/>
      <c r="D681" s="276"/>
      <c r="F681" s="213"/>
      <c r="H681" s="277"/>
    </row>
    <row r="682" spans="2:8" s="239" customFormat="1">
      <c r="B682" s="275"/>
      <c r="C682" s="247"/>
      <c r="D682" s="276"/>
      <c r="F682" s="213"/>
      <c r="H682" s="277"/>
    </row>
    <row r="683" spans="2:8" s="239" customFormat="1">
      <c r="B683" s="275"/>
      <c r="C683" s="247"/>
      <c r="D683" s="276"/>
      <c r="F683" s="213"/>
      <c r="H683" s="277"/>
    </row>
    <row r="684" spans="2:8" s="239" customFormat="1">
      <c r="B684" s="275"/>
      <c r="C684" s="247"/>
      <c r="D684" s="276"/>
      <c r="F684" s="213"/>
      <c r="H684" s="277"/>
    </row>
    <row r="685" spans="2:8" s="239" customFormat="1">
      <c r="B685" s="275"/>
      <c r="C685" s="247"/>
      <c r="D685" s="276"/>
      <c r="F685" s="213"/>
      <c r="H685" s="277"/>
    </row>
    <row r="686" spans="2:8" s="239" customFormat="1">
      <c r="B686" s="275"/>
      <c r="C686" s="247"/>
      <c r="D686" s="276"/>
      <c r="F686" s="213"/>
      <c r="H686" s="277"/>
    </row>
    <row r="687" spans="2:8" s="239" customFormat="1">
      <c r="B687" s="275"/>
      <c r="C687" s="247"/>
      <c r="D687" s="276"/>
      <c r="F687" s="213"/>
      <c r="H687" s="277"/>
    </row>
    <row r="688" spans="2:8" s="239" customFormat="1">
      <c r="B688" s="275"/>
      <c r="C688" s="247"/>
      <c r="D688" s="276"/>
      <c r="F688" s="213"/>
      <c r="H688" s="277"/>
    </row>
    <row r="689" spans="2:8" s="239" customFormat="1">
      <c r="B689" s="275"/>
      <c r="C689" s="247"/>
      <c r="D689" s="276"/>
      <c r="F689" s="213"/>
      <c r="H689" s="277"/>
    </row>
    <row r="690" spans="2:8" s="239" customFormat="1">
      <c r="B690" s="275"/>
      <c r="C690" s="247"/>
      <c r="D690" s="276"/>
      <c r="F690" s="213"/>
      <c r="H690" s="277"/>
    </row>
    <row r="691" spans="2:8" s="239" customFormat="1">
      <c r="B691" s="275"/>
      <c r="C691" s="247"/>
      <c r="D691" s="276"/>
      <c r="F691" s="213"/>
      <c r="H691" s="277"/>
    </row>
    <row r="692" spans="2:8" s="239" customFormat="1">
      <c r="B692" s="275"/>
      <c r="C692" s="247"/>
      <c r="D692" s="276"/>
      <c r="F692" s="213"/>
      <c r="H692" s="277"/>
    </row>
    <row r="693" spans="2:8" s="239" customFormat="1">
      <c r="B693" s="275"/>
      <c r="C693" s="247"/>
      <c r="D693" s="276"/>
      <c r="F693" s="213"/>
      <c r="H693" s="277"/>
    </row>
    <row r="694" spans="2:8" s="239" customFormat="1">
      <c r="B694" s="275"/>
      <c r="C694" s="247"/>
      <c r="D694" s="276"/>
      <c r="F694" s="213"/>
      <c r="H694" s="277"/>
    </row>
    <row r="695" spans="2:8" s="239" customFormat="1">
      <c r="B695" s="275"/>
      <c r="C695" s="247"/>
      <c r="D695" s="276"/>
      <c r="F695" s="213"/>
      <c r="H695" s="277"/>
    </row>
    <row r="696" spans="2:8" s="239" customFormat="1">
      <c r="B696" s="275"/>
      <c r="C696" s="247"/>
      <c r="D696" s="276"/>
      <c r="F696" s="213"/>
      <c r="H696" s="277"/>
    </row>
    <row r="697" spans="2:8" s="239" customFormat="1">
      <c r="B697" s="275"/>
      <c r="C697" s="247"/>
      <c r="D697" s="276"/>
      <c r="F697" s="213"/>
      <c r="H697" s="277"/>
    </row>
    <row r="698" spans="2:8" s="239" customFormat="1">
      <c r="B698" s="275"/>
      <c r="C698" s="247"/>
      <c r="D698" s="276"/>
      <c r="F698" s="213"/>
      <c r="H698" s="277"/>
    </row>
    <row r="699" spans="2:8" s="239" customFormat="1">
      <c r="B699" s="275"/>
      <c r="C699" s="247"/>
      <c r="D699" s="276"/>
      <c r="F699" s="213"/>
      <c r="H699" s="277"/>
    </row>
    <row r="700" spans="2:8" s="239" customFormat="1">
      <c r="B700" s="275"/>
      <c r="C700" s="247"/>
      <c r="D700" s="276"/>
      <c r="F700" s="213"/>
      <c r="H700" s="277"/>
    </row>
    <row r="701" spans="2:8" s="239" customFormat="1">
      <c r="B701" s="275"/>
      <c r="C701" s="247"/>
      <c r="D701" s="276"/>
      <c r="F701" s="213"/>
      <c r="H701" s="277"/>
    </row>
    <row r="702" spans="2:8" s="239" customFormat="1">
      <c r="B702" s="275"/>
      <c r="C702" s="247"/>
      <c r="D702" s="276"/>
      <c r="F702" s="213"/>
      <c r="H702" s="277"/>
    </row>
    <row r="703" spans="2:8" s="239" customFormat="1">
      <c r="B703" s="275"/>
      <c r="C703" s="247"/>
      <c r="D703" s="276"/>
      <c r="F703" s="213"/>
      <c r="H703" s="277"/>
    </row>
    <row r="704" spans="2:8" s="239" customFormat="1">
      <c r="B704" s="275"/>
      <c r="C704" s="247"/>
      <c r="D704" s="276"/>
      <c r="F704" s="213"/>
      <c r="H704" s="277"/>
    </row>
    <row r="705" spans="2:8" s="239" customFormat="1">
      <c r="B705" s="275"/>
      <c r="C705" s="247"/>
      <c r="D705" s="276"/>
      <c r="F705" s="213"/>
      <c r="H705" s="277"/>
    </row>
    <row r="706" spans="2:8" s="239" customFormat="1">
      <c r="B706" s="275"/>
      <c r="C706" s="247"/>
      <c r="D706" s="276"/>
      <c r="F706" s="213"/>
      <c r="H706" s="277"/>
    </row>
    <row r="707" spans="2:8" s="239" customFormat="1">
      <c r="B707" s="275"/>
      <c r="C707" s="247"/>
      <c r="D707" s="276"/>
      <c r="F707" s="213"/>
      <c r="H707" s="277"/>
    </row>
    <row r="708" spans="2:8" s="239" customFormat="1">
      <c r="B708" s="275"/>
      <c r="C708" s="247"/>
      <c r="D708" s="276"/>
      <c r="F708" s="213"/>
      <c r="H708" s="277"/>
    </row>
    <row r="709" spans="2:8" s="239" customFormat="1">
      <c r="B709" s="275"/>
      <c r="C709" s="247"/>
      <c r="D709" s="276"/>
      <c r="F709" s="213"/>
      <c r="H709" s="277"/>
    </row>
    <row r="710" spans="2:8" s="239" customFormat="1">
      <c r="B710" s="275"/>
      <c r="C710" s="247"/>
      <c r="D710" s="276"/>
      <c r="F710" s="213"/>
      <c r="H710" s="277"/>
    </row>
    <row r="711" spans="2:8" s="239" customFormat="1">
      <c r="B711" s="275"/>
      <c r="C711" s="247"/>
      <c r="D711" s="276"/>
      <c r="F711" s="213"/>
      <c r="H711" s="277"/>
    </row>
    <row r="712" spans="2:8" s="239" customFormat="1">
      <c r="B712" s="275"/>
      <c r="C712" s="247"/>
      <c r="D712" s="276"/>
      <c r="F712" s="213"/>
      <c r="H712" s="277"/>
    </row>
    <row r="713" spans="2:8" s="239" customFormat="1">
      <c r="B713" s="275"/>
      <c r="C713" s="247"/>
      <c r="D713" s="276"/>
      <c r="F713" s="213"/>
      <c r="H713" s="277"/>
    </row>
    <row r="714" spans="2:8" s="239" customFormat="1">
      <c r="B714" s="275"/>
      <c r="C714" s="247"/>
      <c r="D714" s="276"/>
      <c r="F714" s="213"/>
      <c r="H714" s="277"/>
    </row>
    <row r="715" spans="2:8" s="239" customFormat="1">
      <c r="B715" s="275"/>
      <c r="C715" s="247"/>
      <c r="D715" s="276"/>
      <c r="F715" s="213"/>
      <c r="H715" s="277"/>
    </row>
    <row r="716" spans="2:8" s="239" customFormat="1">
      <c r="B716" s="275"/>
      <c r="C716" s="247"/>
      <c r="D716" s="276"/>
      <c r="F716" s="213"/>
      <c r="H716" s="277"/>
    </row>
    <row r="717" spans="2:8" s="239" customFormat="1">
      <c r="B717" s="275"/>
      <c r="C717" s="247"/>
      <c r="D717" s="276"/>
      <c r="F717" s="213"/>
      <c r="H717" s="277"/>
    </row>
    <row r="718" spans="2:8" s="239" customFormat="1">
      <c r="B718" s="275"/>
      <c r="C718" s="247"/>
      <c r="D718" s="276"/>
      <c r="F718" s="213"/>
      <c r="H718" s="277"/>
    </row>
    <row r="719" spans="2:8" s="239" customFormat="1">
      <c r="B719" s="275"/>
      <c r="C719" s="247"/>
      <c r="D719" s="276"/>
      <c r="F719" s="213"/>
      <c r="H719" s="277"/>
    </row>
    <row r="720" spans="2:8" s="239" customFormat="1">
      <c r="B720" s="275"/>
      <c r="C720" s="247"/>
      <c r="D720" s="276"/>
      <c r="F720" s="213"/>
      <c r="H720" s="277"/>
    </row>
    <row r="721" spans="2:8" s="239" customFormat="1">
      <c r="B721" s="275"/>
      <c r="C721" s="247"/>
      <c r="D721" s="276"/>
      <c r="F721" s="213"/>
      <c r="H721" s="277"/>
    </row>
    <row r="722" spans="2:8" s="239" customFormat="1">
      <c r="B722" s="275"/>
      <c r="C722" s="247"/>
      <c r="D722" s="276"/>
      <c r="F722" s="213"/>
      <c r="H722" s="277"/>
    </row>
    <row r="723" spans="2:8" s="239" customFormat="1">
      <c r="B723" s="275"/>
      <c r="C723" s="247"/>
      <c r="D723" s="276"/>
      <c r="F723" s="213"/>
      <c r="H723" s="277"/>
    </row>
    <row r="724" spans="2:8" s="239" customFormat="1">
      <c r="B724" s="275"/>
      <c r="C724" s="247"/>
      <c r="D724" s="276"/>
      <c r="F724" s="213"/>
      <c r="H724" s="277"/>
    </row>
    <row r="725" spans="2:8" s="239" customFormat="1">
      <c r="B725" s="275"/>
      <c r="C725" s="247"/>
      <c r="D725" s="276"/>
      <c r="F725" s="213"/>
      <c r="H725" s="277"/>
    </row>
    <row r="726" spans="2:8" s="239" customFormat="1">
      <c r="B726" s="275"/>
      <c r="C726" s="247"/>
      <c r="D726" s="276"/>
      <c r="F726" s="213"/>
      <c r="H726" s="277"/>
    </row>
    <row r="727" spans="2:8" s="239" customFormat="1">
      <c r="B727" s="275"/>
      <c r="C727" s="247"/>
      <c r="D727" s="276"/>
      <c r="F727" s="213"/>
      <c r="H727" s="277"/>
    </row>
    <row r="728" spans="2:8" s="239" customFormat="1">
      <c r="B728" s="275"/>
      <c r="C728" s="247"/>
      <c r="D728" s="276"/>
      <c r="F728" s="213"/>
      <c r="H728" s="277"/>
    </row>
    <row r="729" spans="2:8" s="239" customFormat="1">
      <c r="B729" s="275"/>
      <c r="C729" s="247"/>
      <c r="D729" s="276"/>
      <c r="F729" s="213"/>
      <c r="H729" s="277"/>
    </row>
    <row r="730" spans="2:8" s="239" customFormat="1">
      <c r="B730" s="275"/>
      <c r="C730" s="247"/>
      <c r="D730" s="276"/>
      <c r="F730" s="213"/>
      <c r="H730" s="277"/>
    </row>
    <row r="731" spans="2:8" s="239" customFormat="1">
      <c r="B731" s="275"/>
      <c r="C731" s="247"/>
      <c r="D731" s="276"/>
      <c r="F731" s="213"/>
      <c r="H731" s="277"/>
    </row>
    <row r="732" spans="2:8" s="239" customFormat="1">
      <c r="B732" s="275"/>
      <c r="C732" s="247"/>
      <c r="D732" s="276"/>
      <c r="F732" s="213"/>
      <c r="H732" s="277"/>
    </row>
    <row r="733" spans="2:8" s="239" customFormat="1">
      <c r="B733" s="275"/>
      <c r="C733" s="247"/>
      <c r="D733" s="276"/>
      <c r="F733" s="213"/>
      <c r="H733" s="277"/>
    </row>
    <row r="734" spans="2:8" s="239" customFormat="1">
      <c r="B734" s="275"/>
      <c r="C734" s="247"/>
      <c r="D734" s="276"/>
      <c r="F734" s="213"/>
      <c r="H734" s="277"/>
    </row>
    <row r="735" spans="2:8" s="239" customFormat="1">
      <c r="B735" s="275"/>
      <c r="C735" s="247"/>
      <c r="D735" s="276"/>
      <c r="F735" s="213"/>
      <c r="H735" s="277"/>
    </row>
    <row r="736" spans="2:8" s="239" customFormat="1">
      <c r="B736" s="275"/>
      <c r="C736" s="247"/>
      <c r="D736" s="276"/>
      <c r="F736" s="213"/>
      <c r="H736" s="277"/>
    </row>
    <row r="737" spans="2:8" s="239" customFormat="1">
      <c r="B737" s="275"/>
      <c r="C737" s="247"/>
      <c r="D737" s="276"/>
      <c r="F737" s="213"/>
      <c r="H737" s="277"/>
    </row>
    <row r="738" spans="2:8" s="239" customFormat="1">
      <c r="B738" s="275"/>
      <c r="C738" s="247"/>
      <c r="D738" s="276"/>
      <c r="F738" s="213"/>
      <c r="H738" s="277"/>
    </row>
    <row r="739" spans="2:8" s="239" customFormat="1">
      <c r="B739" s="275"/>
      <c r="C739" s="247"/>
      <c r="D739" s="276"/>
      <c r="F739" s="213"/>
      <c r="H739" s="277"/>
    </row>
    <row r="740" spans="2:8" s="239" customFormat="1">
      <c r="B740" s="275"/>
      <c r="C740" s="247"/>
      <c r="D740" s="276"/>
      <c r="F740" s="213"/>
      <c r="H740" s="277"/>
    </row>
    <row r="741" spans="2:8" s="239" customFormat="1">
      <c r="B741" s="275"/>
      <c r="C741" s="247"/>
      <c r="D741" s="276"/>
      <c r="F741" s="213"/>
      <c r="H741" s="277"/>
    </row>
    <row r="742" spans="2:8" s="239" customFormat="1">
      <c r="B742" s="275"/>
      <c r="C742" s="247"/>
      <c r="D742" s="276"/>
      <c r="F742" s="213"/>
      <c r="H742" s="277"/>
    </row>
    <row r="743" spans="2:8" s="239" customFormat="1">
      <c r="B743" s="275"/>
      <c r="C743" s="247"/>
      <c r="D743" s="276"/>
      <c r="F743" s="213"/>
      <c r="H743" s="277"/>
    </row>
    <row r="744" spans="2:8" s="239" customFormat="1">
      <c r="B744" s="275"/>
      <c r="C744" s="247"/>
      <c r="D744" s="276"/>
      <c r="F744" s="213"/>
      <c r="H744" s="277"/>
    </row>
    <row r="745" spans="2:8" s="239" customFormat="1">
      <c r="B745" s="275"/>
      <c r="C745" s="247"/>
      <c r="D745" s="276"/>
      <c r="F745" s="213"/>
      <c r="H745" s="277"/>
    </row>
    <row r="746" spans="2:8" s="239" customFormat="1">
      <c r="B746" s="275"/>
      <c r="C746" s="247"/>
      <c r="D746" s="276"/>
      <c r="F746" s="213"/>
      <c r="H746" s="277"/>
    </row>
    <row r="747" spans="2:8" s="239" customFormat="1">
      <c r="B747" s="275"/>
      <c r="C747" s="247"/>
      <c r="D747" s="276"/>
      <c r="F747" s="213"/>
      <c r="H747" s="277"/>
    </row>
    <row r="748" spans="2:8" s="239" customFormat="1">
      <c r="B748" s="275"/>
      <c r="C748" s="247"/>
      <c r="D748" s="276"/>
      <c r="F748" s="213"/>
      <c r="H748" s="277"/>
    </row>
    <row r="749" spans="2:8" s="239" customFormat="1">
      <c r="B749" s="275"/>
      <c r="C749" s="247"/>
      <c r="D749" s="276"/>
      <c r="F749" s="213"/>
      <c r="H749" s="277"/>
    </row>
    <row r="750" spans="2:8" s="239" customFormat="1">
      <c r="B750" s="275"/>
      <c r="C750" s="247"/>
      <c r="D750" s="276"/>
      <c r="F750" s="213"/>
      <c r="H750" s="277"/>
    </row>
    <row r="751" spans="2:8" s="239" customFormat="1">
      <c r="B751" s="275"/>
      <c r="C751" s="247"/>
      <c r="D751" s="276"/>
      <c r="F751" s="213"/>
      <c r="H751" s="277"/>
    </row>
    <row r="752" spans="2:8" s="239" customFormat="1">
      <c r="B752" s="275"/>
      <c r="C752" s="247"/>
      <c r="D752" s="276"/>
      <c r="F752" s="213"/>
      <c r="H752" s="277"/>
    </row>
    <row r="753" spans="2:8" s="239" customFormat="1">
      <c r="B753" s="275"/>
      <c r="C753" s="247"/>
      <c r="D753" s="276"/>
      <c r="F753" s="213"/>
      <c r="H753" s="277"/>
    </row>
    <row r="754" spans="2:8" s="239" customFormat="1">
      <c r="B754" s="275"/>
      <c r="C754" s="247"/>
      <c r="D754" s="276"/>
      <c r="F754" s="213"/>
      <c r="H754" s="277"/>
    </row>
    <row r="755" spans="2:8" s="239" customFormat="1">
      <c r="B755" s="275"/>
      <c r="C755" s="247"/>
      <c r="D755" s="276"/>
      <c r="F755" s="213"/>
      <c r="H755" s="277"/>
    </row>
    <row r="756" spans="2:8" s="239" customFormat="1">
      <c r="B756" s="275"/>
      <c r="C756" s="247"/>
      <c r="D756" s="276"/>
      <c r="F756" s="213"/>
      <c r="H756" s="277"/>
    </row>
    <row r="757" spans="2:8" s="239" customFormat="1">
      <c r="B757" s="275"/>
      <c r="C757" s="247"/>
      <c r="D757" s="276"/>
      <c r="F757" s="213"/>
      <c r="H757" s="277"/>
    </row>
    <row r="758" spans="2:8" s="239" customFormat="1">
      <c r="B758" s="275"/>
      <c r="C758" s="247"/>
      <c r="D758" s="276"/>
      <c r="F758" s="213"/>
      <c r="H758" s="277"/>
    </row>
    <row r="759" spans="2:8" s="239" customFormat="1">
      <c r="B759" s="275"/>
      <c r="C759" s="247"/>
      <c r="D759" s="276"/>
      <c r="F759" s="213"/>
      <c r="H759" s="277"/>
    </row>
    <row r="760" spans="2:8" s="239" customFormat="1">
      <c r="B760" s="275"/>
      <c r="C760" s="247"/>
      <c r="D760" s="276"/>
      <c r="F760" s="213"/>
      <c r="H760" s="277"/>
    </row>
    <row r="761" spans="2:8" s="239" customFormat="1">
      <c r="B761" s="275"/>
      <c r="C761" s="247"/>
      <c r="D761" s="276"/>
      <c r="F761" s="213"/>
      <c r="H761" s="277"/>
    </row>
    <row r="762" spans="2:8" s="239" customFormat="1">
      <c r="B762" s="275"/>
      <c r="C762" s="247"/>
      <c r="D762" s="276"/>
      <c r="F762" s="213"/>
      <c r="H762" s="277"/>
    </row>
    <row r="763" spans="2:8" s="239" customFormat="1">
      <c r="B763" s="275"/>
      <c r="C763" s="247"/>
      <c r="D763" s="276"/>
      <c r="F763" s="213"/>
      <c r="H763" s="277"/>
    </row>
    <row r="764" spans="2:8" s="239" customFormat="1">
      <c r="B764" s="275"/>
      <c r="C764" s="247"/>
      <c r="D764" s="276"/>
      <c r="F764" s="213"/>
      <c r="H764" s="277"/>
    </row>
    <row r="765" spans="2:8" s="239" customFormat="1">
      <c r="B765" s="275"/>
      <c r="C765" s="247"/>
      <c r="D765" s="276"/>
      <c r="F765" s="213"/>
      <c r="H765" s="277"/>
    </row>
    <row r="766" spans="2:8" s="239" customFormat="1">
      <c r="B766" s="275"/>
      <c r="C766" s="247"/>
      <c r="D766" s="276"/>
      <c r="F766" s="213"/>
      <c r="H766" s="277"/>
    </row>
    <row r="767" spans="2:8" s="239" customFormat="1">
      <c r="B767" s="275"/>
      <c r="C767" s="247"/>
      <c r="D767" s="276"/>
      <c r="F767" s="213"/>
      <c r="H767" s="277"/>
    </row>
    <row r="768" spans="2:8" s="239" customFormat="1">
      <c r="B768" s="275"/>
      <c r="C768" s="247"/>
      <c r="D768" s="276"/>
      <c r="F768" s="213"/>
      <c r="H768" s="277"/>
    </row>
    <row r="769" spans="2:8" s="239" customFormat="1">
      <c r="B769" s="275"/>
      <c r="C769" s="247"/>
      <c r="D769" s="276"/>
      <c r="F769" s="213"/>
      <c r="H769" s="277"/>
    </row>
    <row r="770" spans="2:8" s="239" customFormat="1">
      <c r="B770" s="275"/>
      <c r="C770" s="247"/>
      <c r="D770" s="276"/>
      <c r="F770" s="213"/>
      <c r="H770" s="277"/>
    </row>
    <row r="771" spans="2:8" s="239" customFormat="1">
      <c r="B771" s="275"/>
      <c r="C771" s="247"/>
      <c r="D771" s="276"/>
      <c r="F771" s="213"/>
      <c r="H771" s="277"/>
    </row>
    <row r="772" spans="2:8" s="239" customFormat="1">
      <c r="B772" s="275"/>
      <c r="C772" s="247"/>
      <c r="D772" s="276"/>
      <c r="F772" s="213"/>
      <c r="H772" s="277"/>
    </row>
    <row r="773" spans="2:8" s="239" customFormat="1">
      <c r="B773" s="275"/>
      <c r="C773" s="247"/>
      <c r="D773" s="276"/>
      <c r="F773" s="213"/>
      <c r="H773" s="277"/>
    </row>
    <row r="774" spans="2:8" s="239" customFormat="1">
      <c r="B774" s="275"/>
      <c r="C774" s="247"/>
      <c r="D774" s="276"/>
      <c r="F774" s="213"/>
      <c r="H774" s="277"/>
    </row>
    <row r="775" spans="2:8" s="239" customFormat="1">
      <c r="B775" s="275"/>
      <c r="C775" s="247"/>
      <c r="D775" s="276"/>
      <c r="F775" s="213"/>
      <c r="H775" s="277"/>
    </row>
    <row r="776" spans="2:8" s="239" customFormat="1">
      <c r="B776" s="275"/>
      <c r="C776" s="247"/>
      <c r="D776" s="276"/>
      <c r="F776" s="213"/>
      <c r="H776" s="277"/>
    </row>
    <row r="777" spans="2:8" s="239" customFormat="1">
      <c r="B777" s="275"/>
      <c r="C777" s="247"/>
      <c r="D777" s="276"/>
      <c r="F777" s="213"/>
      <c r="H777" s="277"/>
    </row>
    <row r="778" spans="2:8" s="239" customFormat="1">
      <c r="B778" s="275"/>
      <c r="C778" s="247"/>
      <c r="D778" s="276"/>
      <c r="F778" s="213"/>
      <c r="H778" s="277"/>
    </row>
    <row r="779" spans="2:8" s="239" customFormat="1">
      <c r="B779" s="275"/>
      <c r="C779" s="247"/>
      <c r="D779" s="276"/>
      <c r="F779" s="213"/>
      <c r="H779" s="277"/>
    </row>
    <row r="780" spans="2:8" s="239" customFormat="1">
      <c r="B780" s="275"/>
      <c r="C780" s="247"/>
      <c r="D780" s="276"/>
      <c r="F780" s="213"/>
      <c r="H780" s="277"/>
    </row>
    <row r="781" spans="2:8" s="239" customFormat="1">
      <c r="B781" s="275"/>
      <c r="C781" s="247"/>
      <c r="D781" s="276"/>
      <c r="F781" s="213"/>
      <c r="H781" s="277"/>
    </row>
    <row r="782" spans="2:8" s="239" customFormat="1">
      <c r="B782" s="275"/>
      <c r="C782" s="247"/>
      <c r="D782" s="276"/>
      <c r="F782" s="213"/>
      <c r="H782" s="277"/>
    </row>
    <row r="783" spans="2:8" s="239" customFormat="1">
      <c r="B783" s="275"/>
      <c r="C783" s="247"/>
      <c r="D783" s="276"/>
      <c r="F783" s="213"/>
      <c r="H783" s="277"/>
    </row>
    <row r="784" spans="2:8" s="239" customFormat="1">
      <c r="B784" s="275"/>
      <c r="C784" s="247"/>
      <c r="D784" s="276"/>
      <c r="F784" s="213"/>
      <c r="H784" s="277"/>
    </row>
    <row r="785" spans="2:8" s="239" customFormat="1">
      <c r="B785" s="275"/>
      <c r="C785" s="247"/>
      <c r="D785" s="276"/>
      <c r="F785" s="213"/>
      <c r="H785" s="277"/>
    </row>
    <row r="786" spans="2:8" s="239" customFormat="1">
      <c r="B786" s="275"/>
      <c r="C786" s="247"/>
      <c r="D786" s="276"/>
      <c r="F786" s="213"/>
      <c r="H786" s="277"/>
    </row>
    <row r="787" spans="2:8" s="239" customFormat="1">
      <c r="B787" s="275"/>
      <c r="C787" s="247"/>
      <c r="D787" s="276"/>
      <c r="F787" s="213"/>
      <c r="H787" s="277"/>
    </row>
    <row r="788" spans="2:8" s="239" customFormat="1">
      <c r="B788" s="275"/>
      <c r="C788" s="247"/>
      <c r="D788" s="276"/>
      <c r="F788" s="213"/>
      <c r="H788" s="277"/>
    </row>
    <row r="789" spans="2:8" s="239" customFormat="1">
      <c r="B789" s="275"/>
      <c r="C789" s="247"/>
      <c r="D789" s="276"/>
      <c r="F789" s="213"/>
      <c r="H789" s="277"/>
    </row>
    <row r="790" spans="2:8" s="239" customFormat="1">
      <c r="B790" s="275"/>
      <c r="C790" s="247"/>
      <c r="D790" s="276"/>
      <c r="F790" s="213"/>
      <c r="H790" s="277"/>
    </row>
    <row r="791" spans="2:8" s="239" customFormat="1">
      <c r="B791" s="275"/>
      <c r="C791" s="247"/>
      <c r="D791" s="276"/>
      <c r="F791" s="213"/>
      <c r="H791" s="277"/>
    </row>
    <row r="792" spans="2:8" s="239" customFormat="1">
      <c r="B792" s="275"/>
      <c r="C792" s="247"/>
      <c r="D792" s="276"/>
      <c r="F792" s="213"/>
      <c r="H792" s="277"/>
    </row>
    <row r="793" spans="2:8" s="239" customFormat="1">
      <c r="B793" s="275"/>
      <c r="C793" s="247"/>
      <c r="D793" s="276"/>
      <c r="F793" s="213"/>
      <c r="H793" s="277"/>
    </row>
    <row r="794" spans="2:8" s="239" customFormat="1">
      <c r="B794" s="275"/>
      <c r="C794" s="247"/>
      <c r="D794" s="276"/>
      <c r="F794" s="213"/>
      <c r="H794" s="277"/>
    </row>
    <row r="795" spans="2:8" s="239" customFormat="1">
      <c r="B795" s="275"/>
      <c r="C795" s="247"/>
      <c r="D795" s="276"/>
      <c r="F795" s="213"/>
      <c r="H795" s="277"/>
    </row>
    <row r="796" spans="2:8" s="239" customFormat="1">
      <c r="B796" s="275"/>
      <c r="C796" s="247"/>
      <c r="D796" s="276"/>
      <c r="F796" s="213"/>
      <c r="H796" s="277"/>
    </row>
    <row r="797" spans="2:8" s="239" customFormat="1">
      <c r="B797" s="275"/>
      <c r="C797" s="247"/>
      <c r="D797" s="276"/>
      <c r="F797" s="213"/>
      <c r="H797" s="277"/>
    </row>
    <row r="798" spans="2:8" s="239" customFormat="1">
      <c r="B798" s="275"/>
      <c r="C798" s="247"/>
      <c r="D798" s="276"/>
      <c r="F798" s="213"/>
      <c r="H798" s="277"/>
    </row>
    <row r="799" spans="2:8" s="239" customFormat="1">
      <c r="B799" s="275"/>
      <c r="C799" s="247"/>
      <c r="D799" s="276"/>
      <c r="F799" s="213"/>
      <c r="H799" s="277"/>
    </row>
    <row r="800" spans="2:8" s="239" customFormat="1">
      <c r="B800" s="275"/>
      <c r="C800" s="247"/>
      <c r="D800" s="276"/>
      <c r="F800" s="213"/>
      <c r="H800" s="277"/>
    </row>
    <row r="801" spans="2:8" s="239" customFormat="1">
      <c r="B801" s="275"/>
      <c r="C801" s="247"/>
      <c r="D801" s="276"/>
      <c r="F801" s="213"/>
      <c r="H801" s="277"/>
    </row>
    <row r="802" spans="2:8" s="239" customFormat="1">
      <c r="B802" s="275"/>
      <c r="C802" s="247"/>
      <c r="D802" s="276"/>
      <c r="F802" s="213"/>
      <c r="H802" s="277"/>
    </row>
    <row r="803" spans="2:8" s="239" customFormat="1">
      <c r="B803" s="275"/>
      <c r="C803" s="247"/>
      <c r="D803" s="276"/>
      <c r="F803" s="213"/>
      <c r="H803" s="277"/>
    </row>
    <row r="804" spans="2:8" s="239" customFormat="1">
      <c r="B804" s="275"/>
      <c r="C804" s="247"/>
      <c r="D804" s="276"/>
      <c r="F804" s="213"/>
      <c r="H804" s="277"/>
    </row>
    <row r="805" spans="2:8" s="239" customFormat="1">
      <c r="B805" s="275"/>
      <c r="C805" s="247"/>
      <c r="D805" s="276"/>
      <c r="F805" s="213"/>
      <c r="H805" s="277"/>
    </row>
    <row r="806" spans="2:8" s="239" customFormat="1">
      <c r="B806" s="275"/>
      <c r="C806" s="247"/>
      <c r="D806" s="276"/>
      <c r="F806" s="213"/>
      <c r="H806" s="277"/>
    </row>
    <row r="807" spans="2:8" s="239" customFormat="1">
      <c r="B807" s="275"/>
      <c r="C807" s="247"/>
      <c r="D807" s="276"/>
      <c r="F807" s="213"/>
      <c r="H807" s="277"/>
    </row>
    <row r="808" spans="2:8" s="239" customFormat="1">
      <c r="B808" s="275"/>
      <c r="C808" s="247"/>
      <c r="D808" s="276"/>
      <c r="F808" s="213"/>
      <c r="H808" s="277"/>
    </row>
    <row r="809" spans="2:8" s="239" customFormat="1">
      <c r="B809" s="275"/>
      <c r="C809" s="247"/>
      <c r="D809" s="276"/>
      <c r="F809" s="213"/>
      <c r="H809" s="277"/>
    </row>
    <row r="810" spans="2:8" s="239" customFormat="1">
      <c r="B810" s="275"/>
      <c r="C810" s="247"/>
      <c r="D810" s="276"/>
      <c r="F810" s="213"/>
      <c r="H810" s="277"/>
    </row>
    <row r="811" spans="2:8" s="239" customFormat="1">
      <c r="B811" s="275"/>
      <c r="C811" s="247"/>
      <c r="D811" s="276"/>
      <c r="F811" s="213"/>
      <c r="H811" s="277"/>
    </row>
    <row r="812" spans="2:8" s="239" customFormat="1">
      <c r="B812" s="275"/>
      <c r="C812" s="247"/>
      <c r="D812" s="276"/>
      <c r="F812" s="213"/>
      <c r="H812" s="277"/>
    </row>
    <row r="813" spans="2:8" s="239" customFormat="1">
      <c r="B813" s="275"/>
      <c r="C813" s="247"/>
      <c r="D813" s="276"/>
      <c r="F813" s="213"/>
      <c r="H813" s="277"/>
    </row>
    <row r="814" spans="2:8" s="239" customFormat="1">
      <c r="B814" s="275"/>
      <c r="C814" s="247"/>
      <c r="D814" s="276"/>
      <c r="F814" s="213"/>
      <c r="H814" s="277"/>
    </row>
    <row r="815" spans="2:8" s="239" customFormat="1">
      <c r="B815" s="275"/>
      <c r="C815" s="247"/>
      <c r="D815" s="276"/>
      <c r="F815" s="213"/>
      <c r="H815" s="277"/>
    </row>
    <row r="816" spans="2:8" s="239" customFormat="1">
      <c r="B816" s="275"/>
      <c r="C816" s="247"/>
      <c r="D816" s="276"/>
      <c r="F816" s="213"/>
      <c r="H816" s="277"/>
    </row>
    <row r="817" spans="2:8" s="239" customFormat="1">
      <c r="B817" s="275"/>
      <c r="C817" s="247"/>
      <c r="D817" s="276"/>
      <c r="F817" s="213"/>
      <c r="H817" s="277"/>
    </row>
    <row r="818" spans="2:8" s="239" customFormat="1">
      <c r="B818" s="275"/>
      <c r="C818" s="247"/>
      <c r="D818" s="276"/>
      <c r="F818" s="213"/>
      <c r="H818" s="277"/>
    </row>
    <row r="819" spans="2:8" s="239" customFormat="1">
      <c r="B819" s="275"/>
      <c r="C819" s="247"/>
      <c r="D819" s="276"/>
      <c r="F819" s="213"/>
      <c r="H819" s="277"/>
    </row>
    <row r="820" spans="2:8" s="239" customFormat="1">
      <c r="B820" s="275"/>
      <c r="C820" s="247"/>
      <c r="D820" s="276"/>
      <c r="F820" s="213"/>
      <c r="H820" s="277"/>
    </row>
    <row r="821" spans="2:8" s="239" customFormat="1">
      <c r="B821" s="275"/>
      <c r="C821" s="247"/>
      <c r="D821" s="276"/>
      <c r="F821" s="213"/>
      <c r="H821" s="277"/>
    </row>
    <row r="822" spans="2:8" s="239" customFormat="1">
      <c r="B822" s="275"/>
      <c r="C822" s="247"/>
      <c r="D822" s="276"/>
      <c r="F822" s="213"/>
      <c r="H822" s="277"/>
    </row>
    <row r="823" spans="2:8" s="239" customFormat="1">
      <c r="B823" s="275"/>
      <c r="C823" s="247"/>
      <c r="D823" s="276"/>
      <c r="F823" s="213"/>
      <c r="H823" s="277"/>
    </row>
    <row r="824" spans="2:8" s="239" customFormat="1">
      <c r="B824" s="275"/>
      <c r="C824" s="247"/>
      <c r="D824" s="276"/>
      <c r="F824" s="213"/>
      <c r="H824" s="277"/>
    </row>
    <row r="825" spans="2:8" s="239" customFormat="1">
      <c r="B825" s="275"/>
      <c r="C825" s="247"/>
      <c r="D825" s="276"/>
      <c r="F825" s="213"/>
      <c r="H825" s="277"/>
    </row>
    <row r="826" spans="2:8" s="239" customFormat="1">
      <c r="B826" s="275"/>
      <c r="C826" s="247"/>
      <c r="D826" s="276"/>
      <c r="F826" s="213"/>
      <c r="H826" s="277"/>
    </row>
    <row r="827" spans="2:8" s="239" customFormat="1">
      <c r="B827" s="275"/>
      <c r="C827" s="247"/>
      <c r="D827" s="276"/>
      <c r="F827" s="213"/>
      <c r="H827" s="277"/>
    </row>
    <row r="828" spans="2:8" s="239" customFormat="1">
      <c r="B828" s="275"/>
      <c r="C828" s="247"/>
      <c r="D828" s="276"/>
      <c r="F828" s="213"/>
      <c r="H828" s="277"/>
    </row>
  </sheetData>
  <sheetProtection algorithmName="SHA-512" hashValue="HgG6mr2Se5z3L9EjtAGxio1peQHClUkebIaa/U2JX8r+9RrMwKXveGR7p9m/0H9PBPVnmNcxuCY8fGr5UWkqQw==" saltValue="16ax+IJvLbfOgdQbLobz7Q==" spinCount="100000" sheet="1" objects="1" scenarios="1"/>
  <conditionalFormatting sqref="H9">
    <cfRule type="containsBlanks" dxfId="17" priority="3">
      <formula>LEN(TRIM(H9))=0</formula>
    </cfRule>
  </conditionalFormatting>
  <conditionalFormatting sqref="H100:H114 H34:H98 H23:H32 H10:H21">
    <cfRule type="containsBlanks" dxfId="16" priority="1">
      <formula>LEN(TRIM(H10))=0</formula>
    </cfRule>
  </conditionalFormatting>
  <dataValidations count="1">
    <dataValidation type="custom" allowBlank="1" showInputMessage="1" showErrorMessage="1" errorTitle="Preverite vnos" error="Ceno na EM je potrebno vnesti zaokroženo  na dve decimalni mesti." sqref="H1:H7 H34:H98 H9:H21 H23:H32 H100:H1048576" xr:uid="{00000000-0002-0000-0C00-000000000000}">
      <formula1>H1=ROUND(H1,2)</formula1>
    </dataValidation>
  </dataValidation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pageSetUpPr fitToPage="1"/>
  </sheetPr>
  <dimension ref="A1:I223"/>
  <sheetViews>
    <sheetView zoomScaleNormal="100" workbookViewId="0">
      <selection activeCell="E23" sqref="E23"/>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277" customWidth="1"/>
    <col min="9" max="9" width="15.6640625" style="239" customWidth="1"/>
    <col min="10" max="16384" width="9.109375" style="239"/>
  </cols>
  <sheetData>
    <row r="1" spans="1:9" s="233" customFormat="1">
      <c r="A1" s="229" t="s">
        <v>531</v>
      </c>
      <c r="B1" s="230" t="s">
        <v>532</v>
      </c>
      <c r="C1" s="230" t="s">
        <v>533</v>
      </c>
      <c r="D1" s="231" t="s">
        <v>534</v>
      </c>
      <c r="E1" s="229" t="s">
        <v>535</v>
      </c>
      <c r="F1" s="232" t="s">
        <v>536</v>
      </c>
      <c r="G1" s="229" t="s">
        <v>537</v>
      </c>
      <c r="H1" s="232" t="s">
        <v>538</v>
      </c>
      <c r="I1" s="229" t="s">
        <v>539</v>
      </c>
    </row>
    <row r="2" spans="1:9">
      <c r="A2" s="239">
        <v>1</v>
      </c>
      <c r="B2" s="279" t="s">
        <v>1314</v>
      </c>
      <c r="C2" s="280" t="s">
        <v>2342</v>
      </c>
      <c r="D2" s="281" t="s">
        <v>2343</v>
      </c>
      <c r="E2" s="282"/>
      <c r="F2" s="215">
        <f>F3</f>
        <v>0</v>
      </c>
      <c r="G2" s="214"/>
      <c r="H2" s="215"/>
      <c r="I2" s="216"/>
    </row>
    <row r="3" spans="1:9">
      <c r="A3" s="239">
        <v>2</v>
      </c>
      <c r="B3" s="283" t="s">
        <v>1314</v>
      </c>
      <c r="C3" s="284" t="s">
        <v>2344</v>
      </c>
      <c r="D3" s="285" t="s">
        <v>2343</v>
      </c>
      <c r="E3" s="286"/>
      <c r="F3" s="217">
        <f>ROUND(SUM(F4:F7),2)</f>
        <v>0</v>
      </c>
      <c r="G3" s="217"/>
      <c r="H3" s="217"/>
      <c r="I3" s="218"/>
    </row>
    <row r="4" spans="1:9">
      <c r="A4" s="239">
        <v>3</v>
      </c>
      <c r="B4" s="287" t="s">
        <v>1314</v>
      </c>
      <c r="C4" s="288" t="s">
        <v>2345</v>
      </c>
      <c r="D4" s="289" t="s">
        <v>2346</v>
      </c>
      <c r="E4" s="290"/>
      <c r="F4" s="219">
        <f>ROUND(F8,2)</f>
        <v>0</v>
      </c>
      <c r="G4" s="219"/>
      <c r="H4" s="219"/>
      <c r="I4" s="220"/>
    </row>
    <row r="5" spans="1:9">
      <c r="A5" s="239">
        <v>4</v>
      </c>
      <c r="B5" s="291" t="s">
        <v>1314</v>
      </c>
      <c r="C5" s="292" t="s">
        <v>2347</v>
      </c>
      <c r="D5" s="293" t="s">
        <v>1037</v>
      </c>
      <c r="E5" s="294"/>
      <c r="F5" s="219">
        <f>ROUND(F14,2)</f>
        <v>0</v>
      </c>
      <c r="G5" s="224"/>
      <c r="H5" s="224"/>
      <c r="I5" s="225"/>
    </row>
    <row r="6" spans="1:9">
      <c r="A6" s="239">
        <v>5</v>
      </c>
      <c r="B6" s="291" t="s">
        <v>1314</v>
      </c>
      <c r="C6" s="292" t="s">
        <v>2348</v>
      </c>
      <c r="D6" s="293" t="s">
        <v>2349</v>
      </c>
      <c r="E6" s="295"/>
      <c r="F6" s="219">
        <f>ROUND(F137,2)</f>
        <v>0</v>
      </c>
      <c r="G6" s="296"/>
      <c r="H6" s="297"/>
      <c r="I6" s="225"/>
    </row>
    <row r="7" spans="1:9">
      <c r="A7" s="239">
        <v>6</v>
      </c>
      <c r="B7" s="291" t="s">
        <v>1314</v>
      </c>
      <c r="C7" s="292" t="s">
        <v>2350</v>
      </c>
      <c r="D7" s="293" t="s">
        <v>2351</v>
      </c>
      <c r="E7" s="295"/>
      <c r="F7" s="219">
        <f>ROUND(F215,2)</f>
        <v>0</v>
      </c>
      <c r="G7" s="296"/>
      <c r="H7" s="297"/>
      <c r="I7" s="225"/>
    </row>
    <row r="8" spans="1:9">
      <c r="A8" s="239">
        <v>7</v>
      </c>
      <c r="B8" s="298" t="s">
        <v>1314</v>
      </c>
      <c r="C8" s="299" t="s">
        <v>2345</v>
      </c>
      <c r="D8" s="300" t="s">
        <v>2346</v>
      </c>
      <c r="E8" s="301"/>
      <c r="F8" s="227">
        <f>ROUND(SUM(I9:I13),2)</f>
        <v>0</v>
      </c>
      <c r="G8" s="221"/>
      <c r="H8" s="53"/>
      <c r="I8" s="53"/>
    </row>
    <row r="9" spans="1:9">
      <c r="A9" s="239">
        <v>8</v>
      </c>
      <c r="B9" s="234" t="s">
        <v>1314</v>
      </c>
      <c r="C9" s="247" t="s">
        <v>2352</v>
      </c>
      <c r="D9" s="415" t="s">
        <v>2353</v>
      </c>
      <c r="E9" s="237"/>
      <c r="F9" s="274" t="s">
        <v>18</v>
      </c>
      <c r="G9" s="222">
        <v>260</v>
      </c>
      <c r="H9" s="212"/>
      <c r="I9" s="223">
        <f>ROUND(Tabela114[[#This Row],[Količina]]*Tabela114[[#This Row],[cena/EM]],2)</f>
        <v>0</v>
      </c>
    </row>
    <row r="10" spans="1:9">
      <c r="A10" s="239">
        <v>9</v>
      </c>
      <c r="B10" s="234" t="s">
        <v>1314</v>
      </c>
      <c r="C10" s="247" t="s">
        <v>2354</v>
      </c>
      <c r="D10" s="302" t="s">
        <v>2355</v>
      </c>
      <c r="E10" s="237"/>
      <c r="F10" s="274" t="s">
        <v>18</v>
      </c>
      <c r="G10" s="222">
        <v>865</v>
      </c>
      <c r="H10" s="212"/>
      <c r="I10" s="223">
        <f>ROUND(Tabela114[[#This Row],[Količina]]*Tabela114[[#This Row],[cena/EM]],2)</f>
        <v>0</v>
      </c>
    </row>
    <row r="11" spans="1:9">
      <c r="A11" s="239">
        <v>10</v>
      </c>
      <c r="B11" s="234" t="s">
        <v>1314</v>
      </c>
      <c r="C11" s="247" t="s">
        <v>2356</v>
      </c>
      <c r="D11" s="302" t="s">
        <v>2357</v>
      </c>
      <c r="E11" s="237"/>
      <c r="F11" s="274" t="s">
        <v>18</v>
      </c>
      <c r="G11" s="222">
        <v>10</v>
      </c>
      <c r="H11" s="212"/>
      <c r="I11" s="223">
        <f>ROUND(Tabela114[[#This Row],[Količina]]*Tabela114[[#This Row],[cena/EM]],2)</f>
        <v>0</v>
      </c>
    </row>
    <row r="12" spans="1:9">
      <c r="A12" s="239">
        <v>11</v>
      </c>
      <c r="B12" s="234" t="s">
        <v>1314</v>
      </c>
      <c r="C12" s="247" t="s">
        <v>2358</v>
      </c>
      <c r="D12" s="302" t="s">
        <v>2359</v>
      </c>
      <c r="E12" s="237"/>
      <c r="F12" s="274" t="s">
        <v>18</v>
      </c>
      <c r="G12" s="222">
        <v>505</v>
      </c>
      <c r="H12" s="212"/>
      <c r="I12" s="223">
        <f>ROUND(Tabela114[[#This Row],[Količina]]*Tabela114[[#This Row],[cena/EM]],2)</f>
        <v>0</v>
      </c>
    </row>
    <row r="13" spans="1:9">
      <c r="A13" s="239">
        <v>12</v>
      </c>
      <c r="B13" s="234" t="s">
        <v>1314</v>
      </c>
      <c r="C13" s="247" t="s">
        <v>2360</v>
      </c>
      <c r="D13" s="302" t="s">
        <v>2361</v>
      </c>
      <c r="E13" s="237" t="s">
        <v>2362</v>
      </c>
      <c r="F13" s="274" t="s">
        <v>18</v>
      </c>
      <c r="G13" s="222">
        <v>2680</v>
      </c>
      <c r="H13" s="212"/>
      <c r="I13" s="223">
        <f>ROUND(Tabela114[[#This Row],[Količina]]*Tabela114[[#This Row],[cena/EM]],2)</f>
        <v>0</v>
      </c>
    </row>
    <row r="14" spans="1:9">
      <c r="A14" s="239">
        <v>13</v>
      </c>
      <c r="B14" s="298" t="s">
        <v>1314</v>
      </c>
      <c r="C14" s="303" t="s">
        <v>2347</v>
      </c>
      <c r="D14" s="300" t="s">
        <v>1037</v>
      </c>
      <c r="E14" s="300"/>
      <c r="F14" s="227">
        <f>ROUND(SUM(I15:I136),2)</f>
        <v>0</v>
      </c>
      <c r="G14" s="221"/>
      <c r="H14" s="221"/>
      <c r="I14" s="221"/>
    </row>
    <row r="15" spans="1:9" ht="27.6">
      <c r="A15" s="239">
        <v>14</v>
      </c>
      <c r="B15" s="234" t="s">
        <v>1314</v>
      </c>
      <c r="C15" s="247" t="s">
        <v>2363</v>
      </c>
      <c r="D15" s="302" t="s">
        <v>2364</v>
      </c>
      <c r="E15" s="237" t="s">
        <v>2365</v>
      </c>
      <c r="F15" s="274"/>
      <c r="G15" s="222"/>
      <c r="H15" s="222"/>
      <c r="I15" s="223"/>
    </row>
    <row r="16" spans="1:9" ht="27.6">
      <c r="A16" s="239">
        <v>15</v>
      </c>
      <c r="B16" s="234" t="s">
        <v>1314</v>
      </c>
      <c r="C16" s="247" t="s">
        <v>2366</v>
      </c>
      <c r="D16" s="302" t="s">
        <v>2367</v>
      </c>
      <c r="E16" s="237"/>
      <c r="F16" s="274" t="s">
        <v>15</v>
      </c>
      <c r="G16" s="222">
        <v>1</v>
      </c>
      <c r="H16" s="212"/>
      <c r="I16" s="223">
        <f>ROUND(Tabela114[[#This Row],[Količina]]*Tabela114[[#This Row],[cena/EM]],2)</f>
        <v>0</v>
      </c>
    </row>
    <row r="17" spans="1:9">
      <c r="A17" s="239">
        <v>16</v>
      </c>
      <c r="B17" s="234" t="s">
        <v>1314</v>
      </c>
      <c r="C17" s="247" t="s">
        <v>2368</v>
      </c>
      <c r="D17" s="302" t="s">
        <v>2369</v>
      </c>
      <c r="E17" s="237"/>
      <c r="F17" s="274" t="s">
        <v>15</v>
      </c>
      <c r="G17" s="222">
        <v>1</v>
      </c>
      <c r="H17" s="212"/>
      <c r="I17" s="223">
        <f>ROUND(Tabela114[[#This Row],[Količina]]*Tabela114[[#This Row],[cena/EM]],2)</f>
        <v>0</v>
      </c>
    </row>
    <row r="18" spans="1:9">
      <c r="A18" s="239">
        <v>17</v>
      </c>
      <c r="B18" s="234" t="s">
        <v>1314</v>
      </c>
      <c r="C18" s="247" t="s">
        <v>2370</v>
      </c>
      <c r="D18" s="302" t="s">
        <v>2371</v>
      </c>
      <c r="E18" s="237"/>
      <c r="F18" s="274" t="s">
        <v>25</v>
      </c>
      <c r="G18" s="222">
        <v>16</v>
      </c>
      <c r="H18" s="212"/>
      <c r="I18" s="223">
        <f>ROUND(Tabela114[[#This Row],[Količina]]*Tabela114[[#This Row],[cena/EM]],2)</f>
        <v>0</v>
      </c>
    </row>
    <row r="19" spans="1:9" ht="55.2">
      <c r="A19" s="239">
        <v>18</v>
      </c>
      <c r="B19" s="234" t="s">
        <v>1314</v>
      </c>
      <c r="C19" s="247" t="s">
        <v>2372</v>
      </c>
      <c r="D19" s="302" t="s">
        <v>2373</v>
      </c>
      <c r="E19" s="237"/>
      <c r="F19" s="274" t="s">
        <v>18</v>
      </c>
      <c r="G19" s="222">
        <v>15</v>
      </c>
      <c r="H19" s="212"/>
      <c r="I19" s="223">
        <f>ROUND(Tabela114[[#This Row],[Količina]]*Tabela114[[#This Row],[cena/EM]],2)</f>
        <v>0</v>
      </c>
    </row>
    <row r="20" spans="1:9" ht="41.4">
      <c r="A20" s="239">
        <v>19</v>
      </c>
      <c r="B20" s="234" t="s">
        <v>1314</v>
      </c>
      <c r="C20" s="247" t="s">
        <v>2374</v>
      </c>
      <c r="D20" s="302" t="s">
        <v>2375</v>
      </c>
      <c r="E20" s="237"/>
      <c r="F20" s="274" t="s">
        <v>25</v>
      </c>
      <c r="G20" s="222">
        <v>2</v>
      </c>
      <c r="H20" s="212"/>
      <c r="I20" s="223">
        <f>ROUND(Tabela114[[#This Row],[Količina]]*Tabela114[[#This Row],[cena/EM]],2)</f>
        <v>0</v>
      </c>
    </row>
    <row r="21" spans="1:9" ht="27.6">
      <c r="A21" s="239">
        <v>20</v>
      </c>
      <c r="B21" s="234" t="s">
        <v>1314</v>
      </c>
      <c r="C21" s="247" t="s">
        <v>2376</v>
      </c>
      <c r="D21" s="302" t="s">
        <v>2377</v>
      </c>
      <c r="E21" s="237"/>
      <c r="F21" s="274" t="s">
        <v>25</v>
      </c>
      <c r="G21" s="222">
        <v>1</v>
      </c>
      <c r="H21" s="212"/>
      <c r="I21" s="223">
        <f>ROUND(Tabela114[[#This Row],[Količina]]*Tabela114[[#This Row],[cena/EM]],2)</f>
        <v>0</v>
      </c>
    </row>
    <row r="22" spans="1:9">
      <c r="A22" s="239">
        <v>21</v>
      </c>
      <c r="B22" s="234" t="s">
        <v>1314</v>
      </c>
      <c r="C22" s="247" t="s">
        <v>2378</v>
      </c>
      <c r="D22" s="302" t="s">
        <v>2379</v>
      </c>
      <c r="E22" s="237"/>
      <c r="F22" s="274" t="s">
        <v>25</v>
      </c>
      <c r="G22" s="222">
        <v>12</v>
      </c>
      <c r="H22" s="212"/>
      <c r="I22" s="223">
        <f>ROUND(Tabela114[[#This Row],[Količina]]*Tabela114[[#This Row],[cena/EM]],2)</f>
        <v>0</v>
      </c>
    </row>
    <row r="23" spans="1:9" ht="27.6">
      <c r="A23" s="239">
        <v>22</v>
      </c>
      <c r="B23" s="234" t="s">
        <v>1314</v>
      </c>
      <c r="C23" s="247" t="s">
        <v>2380</v>
      </c>
      <c r="D23" s="302" t="s">
        <v>2381</v>
      </c>
      <c r="E23" s="237"/>
      <c r="F23" s="274" t="s">
        <v>25</v>
      </c>
      <c r="G23" s="222">
        <v>2</v>
      </c>
      <c r="H23" s="212"/>
      <c r="I23" s="223">
        <f>ROUND(Tabela114[[#This Row],[Količina]]*Tabela114[[#This Row],[cena/EM]],2)</f>
        <v>0</v>
      </c>
    </row>
    <row r="24" spans="1:9" ht="27.6">
      <c r="A24" s="239">
        <v>23</v>
      </c>
      <c r="B24" s="234" t="s">
        <v>1314</v>
      </c>
      <c r="C24" s="247" t="s">
        <v>2382</v>
      </c>
      <c r="D24" s="302" t="s">
        <v>2383</v>
      </c>
      <c r="E24" s="237"/>
      <c r="F24" s="274" t="s">
        <v>18</v>
      </c>
      <c r="G24" s="222">
        <v>50</v>
      </c>
      <c r="H24" s="212"/>
      <c r="I24" s="223">
        <f>ROUND(Tabela114[[#This Row],[Količina]]*Tabela114[[#This Row],[cena/EM]],2)</f>
        <v>0</v>
      </c>
    </row>
    <row r="25" spans="1:9" ht="27.6">
      <c r="A25" s="239">
        <v>24</v>
      </c>
      <c r="B25" s="234" t="s">
        <v>1314</v>
      </c>
      <c r="C25" s="247" t="s">
        <v>2384</v>
      </c>
      <c r="D25" s="302" t="s">
        <v>2385</v>
      </c>
      <c r="E25" s="237"/>
      <c r="F25" s="274" t="s">
        <v>18</v>
      </c>
      <c r="G25" s="222">
        <v>106</v>
      </c>
      <c r="H25" s="212"/>
      <c r="I25" s="223">
        <f>ROUND(Tabela114[[#This Row],[Količina]]*Tabela114[[#This Row],[cena/EM]],2)</f>
        <v>0</v>
      </c>
    </row>
    <row r="26" spans="1:9" ht="27.6">
      <c r="A26" s="239">
        <v>25</v>
      </c>
      <c r="B26" s="234" t="s">
        <v>1314</v>
      </c>
      <c r="C26" s="247" t="s">
        <v>2386</v>
      </c>
      <c r="D26" s="302" t="s">
        <v>2387</v>
      </c>
      <c r="E26" s="237"/>
      <c r="F26" s="274" t="s">
        <v>18</v>
      </c>
      <c r="G26" s="222">
        <v>44</v>
      </c>
      <c r="H26" s="212"/>
      <c r="I26" s="223">
        <f>ROUND(Tabela114[[#This Row],[Količina]]*Tabela114[[#This Row],[cena/EM]],2)</f>
        <v>0</v>
      </c>
    </row>
    <row r="27" spans="1:9" ht="27.6">
      <c r="A27" s="239">
        <v>26</v>
      </c>
      <c r="B27" s="234" t="s">
        <v>1314</v>
      </c>
      <c r="C27" s="247" t="s">
        <v>2388</v>
      </c>
      <c r="D27" s="302" t="s">
        <v>2389</v>
      </c>
      <c r="E27" s="237"/>
      <c r="F27" s="274" t="s">
        <v>18</v>
      </c>
      <c r="G27" s="222">
        <v>379</v>
      </c>
      <c r="H27" s="212"/>
      <c r="I27" s="223">
        <f>ROUND(Tabela114[[#This Row],[Količina]]*Tabela114[[#This Row],[cena/EM]],2)</f>
        <v>0</v>
      </c>
    </row>
    <row r="28" spans="1:9" ht="41.4">
      <c r="A28" s="239">
        <v>27</v>
      </c>
      <c r="B28" s="234" t="s">
        <v>1314</v>
      </c>
      <c r="C28" s="247" t="s">
        <v>2390</v>
      </c>
      <c r="D28" s="302" t="s">
        <v>2391</v>
      </c>
      <c r="E28" s="237"/>
      <c r="F28" s="274" t="s">
        <v>18</v>
      </c>
      <c r="G28" s="222">
        <v>50</v>
      </c>
      <c r="H28" s="212"/>
      <c r="I28" s="223">
        <f>ROUND(Tabela114[[#This Row],[Količina]]*Tabela114[[#This Row],[cena/EM]],2)</f>
        <v>0</v>
      </c>
    </row>
    <row r="29" spans="1:9" ht="27.6">
      <c r="A29" s="239">
        <v>28</v>
      </c>
      <c r="B29" s="234" t="s">
        <v>1314</v>
      </c>
      <c r="C29" s="247" t="s">
        <v>2392</v>
      </c>
      <c r="D29" s="302" t="s">
        <v>2393</v>
      </c>
      <c r="E29" s="237"/>
      <c r="F29" s="274" t="s">
        <v>25</v>
      </c>
      <c r="G29" s="222">
        <v>2</v>
      </c>
      <c r="H29" s="212"/>
      <c r="I29" s="223">
        <f>ROUND(Tabela114[[#This Row],[Količina]]*Tabela114[[#This Row],[cena/EM]],2)</f>
        <v>0</v>
      </c>
    </row>
    <row r="30" spans="1:9">
      <c r="A30" s="239">
        <v>29</v>
      </c>
      <c r="B30" s="234" t="s">
        <v>1314</v>
      </c>
      <c r="C30" s="247" t="s">
        <v>2394</v>
      </c>
      <c r="D30" s="302" t="s">
        <v>2395</v>
      </c>
      <c r="E30" s="237"/>
      <c r="F30" s="274" t="s">
        <v>25</v>
      </c>
      <c r="G30" s="222">
        <v>35</v>
      </c>
      <c r="H30" s="212"/>
      <c r="I30" s="223">
        <f>ROUND(Tabela114[[#This Row],[Količina]]*Tabela114[[#This Row],[cena/EM]],2)</f>
        <v>0</v>
      </c>
    </row>
    <row r="31" spans="1:9">
      <c r="A31" s="239">
        <v>30</v>
      </c>
      <c r="B31" s="234" t="s">
        <v>1314</v>
      </c>
      <c r="C31" s="247" t="s">
        <v>2396</v>
      </c>
      <c r="D31" s="302" t="s">
        <v>2397</v>
      </c>
      <c r="E31" s="237"/>
      <c r="F31" s="274" t="s">
        <v>25</v>
      </c>
      <c r="G31" s="222">
        <v>1</v>
      </c>
      <c r="H31" s="212"/>
      <c r="I31" s="223">
        <f>ROUND(Tabela114[[#This Row],[Količina]]*Tabela114[[#This Row],[cena/EM]],2)</f>
        <v>0</v>
      </c>
    </row>
    <row r="32" spans="1:9" ht="27.6">
      <c r="A32" s="239">
        <v>31</v>
      </c>
      <c r="B32" s="234" t="s">
        <v>1314</v>
      </c>
      <c r="C32" s="247" t="s">
        <v>2398</v>
      </c>
      <c r="D32" s="302" t="s">
        <v>2399</v>
      </c>
      <c r="E32" s="237"/>
      <c r="F32" s="274" t="s">
        <v>25</v>
      </c>
      <c r="G32" s="222">
        <v>1</v>
      </c>
      <c r="H32" s="212"/>
      <c r="I32" s="223">
        <f>ROUND(Tabela114[[#This Row],[Količina]]*Tabela114[[#This Row],[cena/EM]],2)</f>
        <v>0</v>
      </c>
    </row>
    <row r="33" spans="1:9" ht="41.4">
      <c r="A33" s="239">
        <v>32</v>
      </c>
      <c r="B33" s="234" t="s">
        <v>1314</v>
      </c>
      <c r="C33" s="247" t="s">
        <v>2400</v>
      </c>
      <c r="D33" s="302" t="s">
        <v>2401</v>
      </c>
      <c r="E33" s="237"/>
      <c r="F33" s="274" t="s">
        <v>25</v>
      </c>
      <c r="G33" s="222">
        <v>9</v>
      </c>
      <c r="H33" s="212"/>
      <c r="I33" s="223">
        <f>ROUND(Tabela114[[#This Row],[Količina]]*Tabela114[[#This Row],[cena/EM]],2)</f>
        <v>0</v>
      </c>
    </row>
    <row r="34" spans="1:9" ht="55.2">
      <c r="A34" s="239">
        <v>33</v>
      </c>
      <c r="B34" s="234" t="s">
        <v>1314</v>
      </c>
      <c r="C34" s="247" t="s">
        <v>2402</v>
      </c>
      <c r="D34" s="302" t="s">
        <v>2403</v>
      </c>
      <c r="E34" s="237"/>
      <c r="F34" s="274" t="s">
        <v>25</v>
      </c>
      <c r="G34" s="222">
        <v>4</v>
      </c>
      <c r="H34" s="212"/>
      <c r="I34" s="223">
        <f>ROUND(Tabela114[[#This Row],[Količina]]*Tabela114[[#This Row],[cena/EM]],2)</f>
        <v>0</v>
      </c>
    </row>
    <row r="35" spans="1:9" ht="41.4">
      <c r="A35" s="239">
        <v>34</v>
      </c>
      <c r="B35" s="234" t="s">
        <v>1314</v>
      </c>
      <c r="C35" s="247" t="s">
        <v>2404</v>
      </c>
      <c r="D35" s="302" t="s">
        <v>2405</v>
      </c>
      <c r="E35" s="237"/>
      <c r="F35" s="274" t="s">
        <v>25</v>
      </c>
      <c r="G35" s="222">
        <v>15</v>
      </c>
      <c r="H35" s="212"/>
      <c r="I35" s="223">
        <f>ROUND(Tabela114[[#This Row],[Količina]]*Tabela114[[#This Row],[cena/EM]],2)</f>
        <v>0</v>
      </c>
    </row>
    <row r="36" spans="1:9" ht="55.2">
      <c r="A36" s="239">
        <v>35</v>
      </c>
      <c r="B36" s="234" t="s">
        <v>1314</v>
      </c>
      <c r="C36" s="247" t="s">
        <v>2406</v>
      </c>
      <c r="D36" s="302" t="s">
        <v>2407</v>
      </c>
      <c r="E36" s="237"/>
      <c r="F36" s="274" t="s">
        <v>25</v>
      </c>
      <c r="G36" s="222">
        <v>1</v>
      </c>
      <c r="H36" s="212"/>
      <c r="I36" s="223">
        <f>ROUND(Tabela114[[#This Row],[Količina]]*Tabela114[[#This Row],[cena/EM]],2)</f>
        <v>0</v>
      </c>
    </row>
    <row r="37" spans="1:9" ht="27.6">
      <c r="A37" s="239">
        <v>36</v>
      </c>
      <c r="B37" s="234" t="s">
        <v>1314</v>
      </c>
      <c r="C37" s="247" t="s">
        <v>2408</v>
      </c>
      <c r="D37" s="302" t="s">
        <v>2409</v>
      </c>
      <c r="E37" s="237"/>
      <c r="F37" s="274" t="s">
        <v>25</v>
      </c>
      <c r="G37" s="222">
        <v>1</v>
      </c>
      <c r="H37" s="212"/>
      <c r="I37" s="223">
        <f>ROUND(Tabela114[[#This Row],[Količina]]*Tabela114[[#This Row],[cena/EM]],2)</f>
        <v>0</v>
      </c>
    </row>
    <row r="38" spans="1:9" ht="27.6">
      <c r="A38" s="239">
        <v>37</v>
      </c>
      <c r="B38" s="234" t="s">
        <v>1314</v>
      </c>
      <c r="C38" s="247" t="s">
        <v>2410</v>
      </c>
      <c r="D38" s="302" t="s">
        <v>2411</v>
      </c>
      <c r="E38" s="237"/>
      <c r="F38" s="274" t="s">
        <v>25</v>
      </c>
      <c r="G38" s="222">
        <v>9</v>
      </c>
      <c r="H38" s="212"/>
      <c r="I38" s="223">
        <f>ROUND(Tabela114[[#This Row],[Količina]]*Tabela114[[#This Row],[cena/EM]],2)</f>
        <v>0</v>
      </c>
    </row>
    <row r="39" spans="1:9" ht="27.6">
      <c r="A39" s="239">
        <v>38</v>
      </c>
      <c r="B39" s="234" t="s">
        <v>1314</v>
      </c>
      <c r="C39" s="247" t="s">
        <v>2412</v>
      </c>
      <c r="D39" s="302" t="s">
        <v>2413</v>
      </c>
      <c r="E39" s="237"/>
      <c r="F39" s="274" t="s">
        <v>25</v>
      </c>
      <c r="G39" s="222">
        <v>4</v>
      </c>
      <c r="H39" s="212"/>
      <c r="I39" s="223">
        <f>ROUND(Tabela114[[#This Row],[Količina]]*Tabela114[[#This Row],[cena/EM]],2)</f>
        <v>0</v>
      </c>
    </row>
    <row r="40" spans="1:9">
      <c r="A40" s="239">
        <v>39</v>
      </c>
      <c r="B40" s="234" t="s">
        <v>1314</v>
      </c>
      <c r="C40" s="247" t="s">
        <v>2414</v>
      </c>
      <c r="D40" s="302" t="s">
        <v>2415</v>
      </c>
      <c r="E40" s="237"/>
      <c r="F40" s="274" t="s">
        <v>18</v>
      </c>
      <c r="G40" s="222">
        <v>40</v>
      </c>
      <c r="H40" s="212"/>
      <c r="I40" s="223">
        <f>ROUND(Tabela114[[#This Row],[Količina]]*Tabela114[[#This Row],[cena/EM]],2)</f>
        <v>0</v>
      </c>
    </row>
    <row r="41" spans="1:9">
      <c r="A41" s="239">
        <v>40</v>
      </c>
      <c r="B41" s="234" t="s">
        <v>1314</v>
      </c>
      <c r="C41" s="247" t="s">
        <v>2416</v>
      </c>
      <c r="D41" s="302" t="s">
        <v>2417</v>
      </c>
      <c r="E41" s="237"/>
      <c r="F41" s="274" t="s">
        <v>18</v>
      </c>
      <c r="G41" s="222">
        <v>4</v>
      </c>
      <c r="H41" s="212"/>
      <c r="I41" s="223">
        <f>ROUND(Tabela114[[#This Row],[Količina]]*Tabela114[[#This Row],[cena/EM]],2)</f>
        <v>0</v>
      </c>
    </row>
    <row r="42" spans="1:9" ht="27.6">
      <c r="A42" s="239">
        <v>41</v>
      </c>
      <c r="B42" s="234" t="s">
        <v>1314</v>
      </c>
      <c r="C42" s="247" t="s">
        <v>2418</v>
      </c>
      <c r="D42" s="302" t="s">
        <v>2419</v>
      </c>
      <c r="E42" s="237"/>
      <c r="F42" s="274" t="s">
        <v>18</v>
      </c>
      <c r="G42" s="222">
        <v>116</v>
      </c>
      <c r="H42" s="212"/>
      <c r="I42" s="223">
        <f>ROUND(Tabela114[[#This Row],[Količina]]*Tabela114[[#This Row],[cena/EM]],2)</f>
        <v>0</v>
      </c>
    </row>
    <row r="43" spans="1:9" ht="27.6">
      <c r="A43" s="239">
        <v>42</v>
      </c>
      <c r="B43" s="234" t="s">
        <v>1314</v>
      </c>
      <c r="C43" s="247" t="s">
        <v>2420</v>
      </c>
      <c r="D43" s="302" t="s">
        <v>2421</v>
      </c>
      <c r="E43" s="237"/>
      <c r="F43" s="274" t="s">
        <v>18</v>
      </c>
      <c r="G43" s="222">
        <v>118</v>
      </c>
      <c r="H43" s="212"/>
      <c r="I43" s="223">
        <f>ROUND(Tabela114[[#This Row],[Količina]]*Tabela114[[#This Row],[cena/EM]],2)</f>
        <v>0</v>
      </c>
    </row>
    <row r="44" spans="1:9" ht="27.6">
      <c r="A44" s="239">
        <v>43</v>
      </c>
      <c r="B44" s="234" t="s">
        <v>1314</v>
      </c>
      <c r="C44" s="247" t="s">
        <v>2422</v>
      </c>
      <c r="D44" s="302" t="s">
        <v>2423</v>
      </c>
      <c r="E44" s="237"/>
      <c r="F44" s="274" t="s">
        <v>18</v>
      </c>
      <c r="G44" s="222">
        <v>47</v>
      </c>
      <c r="H44" s="212"/>
      <c r="I44" s="223">
        <f>ROUND(Tabela114[[#This Row],[Količina]]*Tabela114[[#This Row],[cena/EM]],2)</f>
        <v>0</v>
      </c>
    </row>
    <row r="45" spans="1:9">
      <c r="A45" s="239">
        <v>44</v>
      </c>
      <c r="B45" s="234" t="s">
        <v>1314</v>
      </c>
      <c r="C45" s="247" t="s">
        <v>2424</v>
      </c>
      <c r="D45" s="302" t="s">
        <v>2425</v>
      </c>
      <c r="E45" s="237"/>
      <c r="F45" s="274" t="s">
        <v>25</v>
      </c>
      <c r="G45" s="222">
        <v>8</v>
      </c>
      <c r="H45" s="212"/>
      <c r="I45" s="223">
        <f>ROUND(Tabela114[[#This Row],[Količina]]*Tabela114[[#This Row],[cena/EM]],2)</f>
        <v>0</v>
      </c>
    </row>
    <row r="46" spans="1:9">
      <c r="A46" s="239">
        <v>45</v>
      </c>
      <c r="B46" s="234" t="s">
        <v>1314</v>
      </c>
      <c r="C46" s="247" t="s">
        <v>2426</v>
      </c>
      <c r="D46" s="302" t="s">
        <v>2427</v>
      </c>
      <c r="E46" s="237"/>
      <c r="F46" s="274" t="s">
        <v>18</v>
      </c>
      <c r="G46" s="222">
        <v>819</v>
      </c>
      <c r="H46" s="212"/>
      <c r="I46" s="223">
        <f>ROUND(Tabela114[[#This Row],[Količina]]*Tabela114[[#This Row],[cena/EM]],2)</f>
        <v>0</v>
      </c>
    </row>
    <row r="47" spans="1:9">
      <c r="A47" s="239">
        <v>46</v>
      </c>
      <c r="B47" s="234" t="s">
        <v>1314</v>
      </c>
      <c r="C47" s="247" t="s">
        <v>2428</v>
      </c>
      <c r="D47" s="302" t="s">
        <v>2429</v>
      </c>
      <c r="E47" s="237"/>
      <c r="F47" s="274" t="s">
        <v>18</v>
      </c>
      <c r="G47" s="222">
        <v>173</v>
      </c>
      <c r="H47" s="212"/>
      <c r="I47" s="223">
        <f>ROUND(Tabela114[[#This Row],[Količina]]*Tabela114[[#This Row],[cena/EM]],2)</f>
        <v>0</v>
      </c>
    </row>
    <row r="48" spans="1:9" ht="41.4">
      <c r="A48" s="239">
        <v>47</v>
      </c>
      <c r="B48" s="234" t="s">
        <v>1314</v>
      </c>
      <c r="C48" s="247" t="s">
        <v>2430</v>
      </c>
      <c r="D48" s="302" t="s">
        <v>2431</v>
      </c>
      <c r="E48" s="237"/>
      <c r="F48" s="274" t="s">
        <v>18</v>
      </c>
      <c r="G48" s="222">
        <v>42</v>
      </c>
      <c r="H48" s="212"/>
      <c r="I48" s="223">
        <f>ROUND(Tabela114[[#This Row],[Količina]]*Tabela114[[#This Row],[cena/EM]],2)</f>
        <v>0</v>
      </c>
    </row>
    <row r="49" spans="1:9" ht="27.6">
      <c r="A49" s="239">
        <v>48</v>
      </c>
      <c r="B49" s="234" t="s">
        <v>1314</v>
      </c>
      <c r="C49" s="247" t="s">
        <v>2432</v>
      </c>
      <c r="D49" s="302" t="s">
        <v>2433</v>
      </c>
      <c r="E49" s="237"/>
      <c r="F49" s="274" t="s">
        <v>18</v>
      </c>
      <c r="G49" s="222">
        <v>5</v>
      </c>
      <c r="H49" s="212"/>
      <c r="I49" s="223">
        <f>ROUND(Tabela114[[#This Row],[Količina]]*Tabela114[[#This Row],[cena/EM]],2)</f>
        <v>0</v>
      </c>
    </row>
    <row r="50" spans="1:9" ht="27.6">
      <c r="A50" s="239">
        <v>49</v>
      </c>
      <c r="B50" s="234" t="s">
        <v>1314</v>
      </c>
      <c r="C50" s="247" t="s">
        <v>2434</v>
      </c>
      <c r="D50" s="302" t="s">
        <v>2435</v>
      </c>
      <c r="E50" s="237"/>
      <c r="F50" s="274" t="s">
        <v>18</v>
      </c>
      <c r="G50" s="222">
        <v>10</v>
      </c>
      <c r="H50" s="212"/>
      <c r="I50" s="223">
        <f>ROUND(Tabela114[[#This Row],[Količina]]*Tabela114[[#This Row],[cena/EM]],2)</f>
        <v>0</v>
      </c>
    </row>
    <row r="51" spans="1:9" ht="27.6">
      <c r="A51" s="239">
        <v>50</v>
      </c>
      <c r="B51" s="234" t="s">
        <v>1314</v>
      </c>
      <c r="C51" s="247" t="s">
        <v>2436</v>
      </c>
      <c r="D51" s="302" t="s">
        <v>2437</v>
      </c>
      <c r="E51" s="237"/>
      <c r="F51" s="274" t="s">
        <v>18</v>
      </c>
      <c r="G51" s="222">
        <v>10</v>
      </c>
      <c r="H51" s="212"/>
      <c r="I51" s="223">
        <f>ROUND(Tabela114[[#This Row],[Količina]]*Tabela114[[#This Row],[cena/EM]],2)</f>
        <v>0</v>
      </c>
    </row>
    <row r="52" spans="1:9" ht="41.4">
      <c r="A52" s="239">
        <v>51</v>
      </c>
      <c r="B52" s="234" t="s">
        <v>1314</v>
      </c>
      <c r="C52" s="247" t="s">
        <v>2438</v>
      </c>
      <c r="D52" s="302" t="s">
        <v>2439</v>
      </c>
      <c r="E52" s="237"/>
      <c r="F52" s="274" t="s">
        <v>18</v>
      </c>
      <c r="G52" s="222">
        <v>60</v>
      </c>
      <c r="H52" s="212"/>
      <c r="I52" s="223">
        <f>ROUND(Tabela114[[#This Row],[Količina]]*Tabela114[[#This Row],[cena/EM]],2)</f>
        <v>0</v>
      </c>
    </row>
    <row r="53" spans="1:9" ht="27.6">
      <c r="A53" s="239">
        <v>52</v>
      </c>
      <c r="B53" s="234" t="s">
        <v>1314</v>
      </c>
      <c r="C53" s="247" t="s">
        <v>2440</v>
      </c>
      <c r="D53" s="302" t="s">
        <v>2441</v>
      </c>
      <c r="E53" s="237"/>
      <c r="F53" s="274" t="s">
        <v>18</v>
      </c>
      <c r="G53" s="222">
        <v>295</v>
      </c>
      <c r="H53" s="212"/>
      <c r="I53" s="223">
        <f>ROUND(Tabela114[[#This Row],[Količina]]*Tabela114[[#This Row],[cena/EM]],2)</f>
        <v>0</v>
      </c>
    </row>
    <row r="54" spans="1:9" ht="27.6">
      <c r="A54" s="239">
        <v>53</v>
      </c>
      <c r="B54" s="234" t="s">
        <v>1314</v>
      </c>
      <c r="C54" s="247" t="s">
        <v>2442</v>
      </c>
      <c r="D54" s="302" t="s">
        <v>2443</v>
      </c>
      <c r="E54" s="237"/>
      <c r="F54" s="274" t="s">
        <v>18</v>
      </c>
      <c r="G54" s="222">
        <v>10</v>
      </c>
      <c r="H54" s="212"/>
      <c r="I54" s="223">
        <f>ROUND(Tabela114[[#This Row],[Količina]]*Tabela114[[#This Row],[cena/EM]],2)</f>
        <v>0</v>
      </c>
    </row>
    <row r="55" spans="1:9">
      <c r="A55" s="239">
        <v>54</v>
      </c>
      <c r="B55" s="234" t="s">
        <v>1314</v>
      </c>
      <c r="C55" s="247" t="s">
        <v>2444</v>
      </c>
      <c r="D55" s="302" t="s">
        <v>2445</v>
      </c>
      <c r="E55" s="237"/>
      <c r="F55" s="274" t="s">
        <v>25</v>
      </c>
      <c r="G55" s="222">
        <v>20</v>
      </c>
      <c r="H55" s="212"/>
      <c r="I55" s="223">
        <f>ROUND(Tabela114[[#This Row],[Količina]]*Tabela114[[#This Row],[cena/EM]],2)</f>
        <v>0</v>
      </c>
    </row>
    <row r="56" spans="1:9">
      <c r="A56" s="239">
        <v>55</v>
      </c>
      <c r="B56" s="234" t="s">
        <v>1314</v>
      </c>
      <c r="C56" s="247" t="s">
        <v>2446</v>
      </c>
      <c r="D56" s="302" t="s">
        <v>2447</v>
      </c>
      <c r="E56" s="237"/>
      <c r="F56" s="274" t="s">
        <v>25</v>
      </c>
      <c r="G56" s="222">
        <v>3</v>
      </c>
      <c r="H56" s="212"/>
      <c r="I56" s="223">
        <f>ROUND(Tabela114[[#This Row],[Količina]]*Tabela114[[#This Row],[cena/EM]],2)</f>
        <v>0</v>
      </c>
    </row>
    <row r="57" spans="1:9" ht="27.6">
      <c r="A57" s="239">
        <v>56</v>
      </c>
      <c r="B57" s="234" t="s">
        <v>1314</v>
      </c>
      <c r="C57" s="247" t="s">
        <v>2448</v>
      </c>
      <c r="D57" s="302" t="s">
        <v>2449</v>
      </c>
      <c r="E57" s="237"/>
      <c r="F57" s="274" t="s">
        <v>25</v>
      </c>
      <c r="G57" s="222">
        <v>1</v>
      </c>
      <c r="H57" s="212"/>
      <c r="I57" s="223">
        <f>ROUND(Tabela114[[#This Row],[Količina]]*Tabela114[[#This Row],[cena/EM]],2)</f>
        <v>0</v>
      </c>
    </row>
    <row r="58" spans="1:9">
      <c r="A58" s="239">
        <v>57</v>
      </c>
      <c r="B58" s="234" t="s">
        <v>1314</v>
      </c>
      <c r="C58" s="247" t="s">
        <v>2450</v>
      </c>
      <c r="D58" s="302" t="s">
        <v>2451</v>
      </c>
      <c r="E58" s="237"/>
      <c r="F58" s="274" t="s">
        <v>18</v>
      </c>
      <c r="G58" s="222">
        <v>240</v>
      </c>
      <c r="H58" s="212"/>
      <c r="I58" s="223">
        <f>ROUND(Tabela114[[#This Row],[Količina]]*Tabela114[[#This Row],[cena/EM]],2)</f>
        <v>0</v>
      </c>
    </row>
    <row r="59" spans="1:9">
      <c r="A59" s="239">
        <v>58</v>
      </c>
      <c r="B59" s="234" t="s">
        <v>1314</v>
      </c>
      <c r="C59" s="247" t="s">
        <v>2452</v>
      </c>
      <c r="D59" s="302" t="s">
        <v>2453</v>
      </c>
      <c r="E59" s="237"/>
      <c r="F59" s="274" t="s">
        <v>18</v>
      </c>
      <c r="G59" s="222">
        <v>15</v>
      </c>
      <c r="H59" s="212"/>
      <c r="I59" s="223">
        <f>ROUND(Tabela114[[#This Row],[Količina]]*Tabela114[[#This Row],[cena/EM]],2)</f>
        <v>0</v>
      </c>
    </row>
    <row r="60" spans="1:9" ht="27.6">
      <c r="A60" s="239">
        <v>59</v>
      </c>
      <c r="B60" s="234" t="s">
        <v>1314</v>
      </c>
      <c r="C60" s="247" t="s">
        <v>2454</v>
      </c>
      <c r="D60" s="302" t="s">
        <v>2455</v>
      </c>
      <c r="E60" s="237"/>
      <c r="F60" s="274" t="s">
        <v>18</v>
      </c>
      <c r="G60" s="222">
        <v>403</v>
      </c>
      <c r="H60" s="212"/>
      <c r="I60" s="223">
        <f>ROUND(Tabela114[[#This Row],[Količina]]*Tabela114[[#This Row],[cena/EM]],2)</f>
        <v>0</v>
      </c>
    </row>
    <row r="61" spans="1:9" ht="27.6">
      <c r="A61" s="239">
        <v>60</v>
      </c>
      <c r="B61" s="234" t="s">
        <v>1314</v>
      </c>
      <c r="C61" s="247" t="s">
        <v>2456</v>
      </c>
      <c r="D61" s="302" t="s">
        <v>2457</v>
      </c>
      <c r="E61" s="237"/>
      <c r="F61" s="274" t="s">
        <v>95</v>
      </c>
      <c r="G61" s="222">
        <v>210</v>
      </c>
      <c r="H61" s="212"/>
      <c r="I61" s="223">
        <f>ROUND(Tabela114[[#This Row],[Količina]]*Tabela114[[#This Row],[cena/EM]],2)</f>
        <v>0</v>
      </c>
    </row>
    <row r="62" spans="1:9">
      <c r="A62" s="239">
        <v>61</v>
      </c>
      <c r="B62" s="234" t="s">
        <v>1314</v>
      </c>
      <c r="C62" s="247" t="s">
        <v>2458</v>
      </c>
      <c r="D62" s="302" t="s">
        <v>2459</v>
      </c>
      <c r="E62" s="237"/>
      <c r="F62" s="274" t="s">
        <v>95</v>
      </c>
      <c r="G62" s="222">
        <v>120</v>
      </c>
      <c r="H62" s="212"/>
      <c r="I62" s="223">
        <f>ROUND(Tabela114[[#This Row],[Količina]]*Tabela114[[#This Row],[cena/EM]],2)</f>
        <v>0</v>
      </c>
    </row>
    <row r="63" spans="1:9" ht="27.6">
      <c r="A63" s="239">
        <v>62</v>
      </c>
      <c r="B63" s="234" t="s">
        <v>1314</v>
      </c>
      <c r="C63" s="247" t="s">
        <v>2460</v>
      </c>
      <c r="D63" s="302" t="s">
        <v>2461</v>
      </c>
      <c r="E63" s="237"/>
      <c r="F63" s="274" t="s">
        <v>18</v>
      </c>
      <c r="G63" s="222">
        <v>30</v>
      </c>
      <c r="H63" s="212"/>
      <c r="I63" s="223">
        <f>ROUND(Tabela114[[#This Row],[Količina]]*Tabela114[[#This Row],[cena/EM]],2)</f>
        <v>0</v>
      </c>
    </row>
    <row r="64" spans="1:9" ht="41.4">
      <c r="A64" s="239">
        <v>63</v>
      </c>
      <c r="B64" s="234" t="s">
        <v>1314</v>
      </c>
      <c r="C64" s="247" t="s">
        <v>2462</v>
      </c>
      <c r="D64" s="302" t="s">
        <v>2463</v>
      </c>
      <c r="E64" s="237"/>
      <c r="F64" s="274" t="s">
        <v>18</v>
      </c>
      <c r="G64" s="222">
        <v>16</v>
      </c>
      <c r="H64" s="212"/>
      <c r="I64" s="223">
        <f>ROUND(Tabela114[[#This Row],[Količina]]*Tabela114[[#This Row],[cena/EM]],2)</f>
        <v>0</v>
      </c>
    </row>
    <row r="65" spans="1:9" ht="41.4">
      <c r="A65" s="239">
        <v>64</v>
      </c>
      <c r="B65" s="234" t="s">
        <v>1314</v>
      </c>
      <c r="C65" s="247" t="s">
        <v>2464</v>
      </c>
      <c r="D65" s="302" t="s">
        <v>2465</v>
      </c>
      <c r="E65" s="237"/>
      <c r="F65" s="274" t="s">
        <v>18</v>
      </c>
      <c r="G65" s="222">
        <v>28</v>
      </c>
      <c r="H65" s="212"/>
      <c r="I65" s="223">
        <f>ROUND(Tabela114[[#This Row],[Količina]]*Tabela114[[#This Row],[cena/EM]],2)</f>
        <v>0</v>
      </c>
    </row>
    <row r="66" spans="1:9" ht="27.6">
      <c r="A66" s="239">
        <v>65</v>
      </c>
      <c r="B66" s="234" t="s">
        <v>1314</v>
      </c>
      <c r="C66" s="247" t="s">
        <v>2466</v>
      </c>
      <c r="D66" s="302" t="s">
        <v>2467</v>
      </c>
      <c r="E66" s="237"/>
      <c r="F66" s="274" t="s">
        <v>18</v>
      </c>
      <c r="G66" s="222">
        <v>12</v>
      </c>
      <c r="H66" s="212"/>
      <c r="I66" s="223">
        <f>ROUND(Tabela114[[#This Row],[Količina]]*Tabela114[[#This Row],[cena/EM]],2)</f>
        <v>0</v>
      </c>
    </row>
    <row r="67" spans="1:9">
      <c r="A67" s="239">
        <v>66</v>
      </c>
      <c r="B67" s="234" t="s">
        <v>1314</v>
      </c>
      <c r="C67" s="247" t="s">
        <v>2468</v>
      </c>
      <c r="D67" s="302" t="s">
        <v>2469</v>
      </c>
      <c r="E67" s="237"/>
      <c r="F67" s="274" t="s">
        <v>18</v>
      </c>
      <c r="G67" s="222">
        <v>94</v>
      </c>
      <c r="H67" s="212"/>
      <c r="I67" s="223">
        <f>ROUND(Tabela114[[#This Row],[Količina]]*Tabela114[[#This Row],[cena/EM]],2)</f>
        <v>0</v>
      </c>
    </row>
    <row r="68" spans="1:9">
      <c r="A68" s="239">
        <v>67</v>
      </c>
      <c r="B68" s="234" t="s">
        <v>1314</v>
      </c>
      <c r="C68" s="247" t="s">
        <v>2470</v>
      </c>
      <c r="D68" s="302" t="s">
        <v>2471</v>
      </c>
      <c r="E68" s="237"/>
      <c r="F68" s="274" t="s">
        <v>18</v>
      </c>
      <c r="G68" s="222">
        <v>34</v>
      </c>
      <c r="H68" s="212"/>
      <c r="I68" s="223">
        <f>ROUND(Tabela114[[#This Row],[Količina]]*Tabela114[[#This Row],[cena/EM]],2)</f>
        <v>0</v>
      </c>
    </row>
    <row r="69" spans="1:9">
      <c r="A69" s="239">
        <v>68</v>
      </c>
      <c r="B69" s="234" t="s">
        <v>1314</v>
      </c>
      <c r="C69" s="247" t="s">
        <v>2472</v>
      </c>
      <c r="D69" s="302" t="s">
        <v>2473</v>
      </c>
      <c r="E69" s="237"/>
      <c r="F69" s="274" t="s">
        <v>18</v>
      </c>
      <c r="G69" s="222">
        <v>281</v>
      </c>
      <c r="H69" s="212"/>
      <c r="I69" s="223">
        <f>ROUND(Tabela114[[#This Row],[Količina]]*Tabela114[[#This Row],[cena/EM]],2)</f>
        <v>0</v>
      </c>
    </row>
    <row r="70" spans="1:9" ht="27.6">
      <c r="A70" s="239">
        <v>69</v>
      </c>
      <c r="B70" s="234" t="s">
        <v>1314</v>
      </c>
      <c r="C70" s="247" t="s">
        <v>2474</v>
      </c>
      <c r="D70" s="302" t="s">
        <v>2475</v>
      </c>
      <c r="E70" s="237"/>
      <c r="F70" s="274" t="s">
        <v>18</v>
      </c>
      <c r="G70" s="222">
        <v>5</v>
      </c>
      <c r="H70" s="212"/>
      <c r="I70" s="223">
        <f>ROUND(Tabela114[[#This Row],[Količina]]*Tabela114[[#This Row],[cena/EM]],2)</f>
        <v>0</v>
      </c>
    </row>
    <row r="71" spans="1:9" ht="27.6">
      <c r="A71" s="239">
        <v>70</v>
      </c>
      <c r="B71" s="234" t="s">
        <v>1314</v>
      </c>
      <c r="C71" s="247" t="s">
        <v>2476</v>
      </c>
      <c r="D71" s="302" t="s">
        <v>2477</v>
      </c>
      <c r="E71" s="237"/>
      <c r="F71" s="274" t="s">
        <v>18</v>
      </c>
      <c r="G71" s="222">
        <v>33</v>
      </c>
      <c r="H71" s="212"/>
      <c r="I71" s="223">
        <f>ROUND(Tabela114[[#This Row],[Količina]]*Tabela114[[#This Row],[cena/EM]],2)</f>
        <v>0</v>
      </c>
    </row>
    <row r="72" spans="1:9" ht="27.6">
      <c r="A72" s="239">
        <v>71</v>
      </c>
      <c r="B72" s="234" t="s">
        <v>1314</v>
      </c>
      <c r="C72" s="247" t="s">
        <v>2478</v>
      </c>
      <c r="D72" s="302" t="s">
        <v>2479</v>
      </c>
      <c r="E72" s="237"/>
      <c r="F72" s="274" t="s">
        <v>18</v>
      </c>
      <c r="G72" s="222">
        <v>8</v>
      </c>
      <c r="H72" s="212"/>
      <c r="I72" s="223">
        <f>ROUND(Tabela114[[#This Row],[Količina]]*Tabela114[[#This Row],[cena/EM]],2)</f>
        <v>0</v>
      </c>
    </row>
    <row r="73" spans="1:9" ht="41.4">
      <c r="A73" s="239">
        <v>72</v>
      </c>
      <c r="B73" s="234" t="s">
        <v>1314</v>
      </c>
      <c r="C73" s="247" t="s">
        <v>2480</v>
      </c>
      <c r="D73" s="302" t="s">
        <v>2481</v>
      </c>
      <c r="E73" s="237"/>
      <c r="F73" s="274" t="s">
        <v>18</v>
      </c>
      <c r="G73" s="222">
        <v>333</v>
      </c>
      <c r="H73" s="212"/>
      <c r="I73" s="223">
        <f>ROUND(Tabela114[[#This Row],[Količina]]*Tabela114[[#This Row],[cena/EM]],2)</f>
        <v>0</v>
      </c>
    </row>
    <row r="74" spans="1:9" ht="27.6">
      <c r="A74" s="239">
        <v>73</v>
      </c>
      <c r="B74" s="234" t="s">
        <v>1314</v>
      </c>
      <c r="C74" s="247" t="s">
        <v>2482</v>
      </c>
      <c r="D74" s="302" t="s">
        <v>2483</v>
      </c>
      <c r="E74" s="237"/>
      <c r="F74" s="274" t="s">
        <v>15</v>
      </c>
      <c r="G74" s="222">
        <v>1</v>
      </c>
      <c r="H74" s="212"/>
      <c r="I74" s="223">
        <f>ROUND(Tabela114[[#This Row],[Količina]]*Tabela114[[#This Row],[cena/EM]],2)</f>
        <v>0</v>
      </c>
    </row>
    <row r="75" spans="1:9">
      <c r="A75" s="239">
        <v>74</v>
      </c>
      <c r="B75" s="234" t="s">
        <v>1314</v>
      </c>
      <c r="C75" s="247" t="s">
        <v>2484</v>
      </c>
      <c r="D75" s="302" t="s">
        <v>2485</v>
      </c>
      <c r="E75" s="237"/>
      <c r="F75" s="274" t="s">
        <v>18</v>
      </c>
      <c r="G75" s="222">
        <v>45</v>
      </c>
      <c r="H75" s="212"/>
      <c r="I75" s="223">
        <f>ROUND(Tabela114[[#This Row],[Količina]]*Tabela114[[#This Row],[cena/EM]],2)</f>
        <v>0</v>
      </c>
    </row>
    <row r="76" spans="1:9" ht="27.6">
      <c r="A76" s="239">
        <v>75</v>
      </c>
      <c r="B76" s="234" t="s">
        <v>1314</v>
      </c>
      <c r="C76" s="247" t="s">
        <v>2486</v>
      </c>
      <c r="D76" s="302" t="s">
        <v>2487</v>
      </c>
      <c r="E76" s="237" t="s">
        <v>2488</v>
      </c>
      <c r="F76" s="274" t="s">
        <v>18</v>
      </c>
      <c r="G76" s="222">
        <v>42</v>
      </c>
      <c r="H76" s="212"/>
      <c r="I76" s="223">
        <f>ROUND(Tabela114[[#This Row],[Količina]]*Tabela114[[#This Row],[cena/EM]],2)</f>
        <v>0</v>
      </c>
    </row>
    <row r="77" spans="1:9">
      <c r="A77" s="239">
        <v>76</v>
      </c>
      <c r="B77" s="234" t="s">
        <v>1314</v>
      </c>
      <c r="C77" s="247" t="s">
        <v>2489</v>
      </c>
      <c r="D77" s="302" t="s">
        <v>2490</v>
      </c>
      <c r="E77" s="237"/>
      <c r="F77" s="274" t="s">
        <v>25</v>
      </c>
      <c r="G77" s="222">
        <v>5</v>
      </c>
      <c r="H77" s="212"/>
      <c r="I77" s="223">
        <f>ROUND(Tabela114[[#This Row],[Količina]]*Tabela114[[#This Row],[cena/EM]],2)</f>
        <v>0</v>
      </c>
    </row>
    <row r="78" spans="1:9">
      <c r="A78" s="239">
        <v>77</v>
      </c>
      <c r="B78" s="234" t="s">
        <v>1314</v>
      </c>
      <c r="C78" s="247" t="s">
        <v>2491</v>
      </c>
      <c r="D78" s="302" t="s">
        <v>2492</v>
      </c>
      <c r="E78" s="237"/>
      <c r="F78" s="274" t="s">
        <v>25</v>
      </c>
      <c r="G78" s="222">
        <v>1</v>
      </c>
      <c r="H78" s="212"/>
      <c r="I78" s="223">
        <f>ROUND(Tabela114[[#This Row],[Količina]]*Tabela114[[#This Row],[cena/EM]],2)</f>
        <v>0</v>
      </c>
    </row>
    <row r="79" spans="1:9">
      <c r="A79" s="239">
        <v>78</v>
      </c>
      <c r="B79" s="234" t="s">
        <v>1314</v>
      </c>
      <c r="C79" s="247" t="s">
        <v>2493</v>
      </c>
      <c r="D79" s="302" t="s">
        <v>2494</v>
      </c>
      <c r="E79" s="237"/>
      <c r="F79" s="274" t="s">
        <v>25</v>
      </c>
      <c r="G79" s="222">
        <v>1</v>
      </c>
      <c r="H79" s="212"/>
      <c r="I79" s="223">
        <f>ROUND(Tabela114[[#This Row],[Količina]]*Tabela114[[#This Row],[cena/EM]],2)</f>
        <v>0</v>
      </c>
    </row>
    <row r="80" spans="1:9">
      <c r="A80" s="239">
        <v>79</v>
      </c>
      <c r="B80" s="234" t="s">
        <v>1314</v>
      </c>
      <c r="C80" s="247" t="s">
        <v>2495</v>
      </c>
      <c r="D80" s="302" t="s">
        <v>2496</v>
      </c>
      <c r="E80" s="237"/>
      <c r="F80" s="274" t="s">
        <v>25</v>
      </c>
      <c r="G80" s="222">
        <v>4</v>
      </c>
      <c r="H80" s="212"/>
      <c r="I80" s="223">
        <f>ROUND(Tabela114[[#This Row],[Količina]]*Tabela114[[#This Row],[cena/EM]],2)</f>
        <v>0</v>
      </c>
    </row>
    <row r="81" spans="1:9">
      <c r="A81" s="239">
        <v>80</v>
      </c>
      <c r="B81" s="234" t="s">
        <v>1314</v>
      </c>
      <c r="C81" s="247" t="s">
        <v>2497</v>
      </c>
      <c r="D81" s="302" t="s">
        <v>2498</v>
      </c>
      <c r="E81" s="237"/>
      <c r="F81" s="274" t="s">
        <v>25</v>
      </c>
      <c r="G81" s="222">
        <v>2</v>
      </c>
      <c r="H81" s="212"/>
      <c r="I81" s="223">
        <f>ROUND(Tabela114[[#This Row],[Količina]]*Tabela114[[#This Row],[cena/EM]],2)</f>
        <v>0</v>
      </c>
    </row>
    <row r="82" spans="1:9">
      <c r="A82" s="239">
        <v>81</v>
      </c>
      <c r="B82" s="234" t="s">
        <v>1314</v>
      </c>
      <c r="C82" s="247" t="s">
        <v>2499</v>
      </c>
      <c r="D82" s="302" t="s">
        <v>2500</v>
      </c>
      <c r="E82" s="237"/>
      <c r="F82" s="274" t="s">
        <v>25</v>
      </c>
      <c r="G82" s="222">
        <v>13</v>
      </c>
      <c r="H82" s="212"/>
      <c r="I82" s="223">
        <f>ROUND(Tabela114[[#This Row],[Količina]]*Tabela114[[#This Row],[cena/EM]],2)</f>
        <v>0</v>
      </c>
    </row>
    <row r="83" spans="1:9" ht="27.6">
      <c r="A83" s="239">
        <v>82</v>
      </c>
      <c r="B83" s="234" t="s">
        <v>1314</v>
      </c>
      <c r="C83" s="247" t="s">
        <v>2501</v>
      </c>
      <c r="D83" s="302" t="s">
        <v>2502</v>
      </c>
      <c r="E83" s="237"/>
      <c r="F83" s="274" t="s">
        <v>25</v>
      </c>
      <c r="G83" s="222">
        <v>5</v>
      </c>
      <c r="H83" s="212"/>
      <c r="I83" s="223">
        <f>ROUND(Tabela114[[#This Row],[Količina]]*Tabela114[[#This Row],[cena/EM]],2)</f>
        <v>0</v>
      </c>
    </row>
    <row r="84" spans="1:9" ht="27.6">
      <c r="A84" s="239">
        <v>83</v>
      </c>
      <c r="B84" s="234" t="s">
        <v>1314</v>
      </c>
      <c r="C84" s="247" t="s">
        <v>2503</v>
      </c>
      <c r="D84" s="302" t="s">
        <v>2504</v>
      </c>
      <c r="E84" s="237"/>
      <c r="F84" s="274" t="s">
        <v>25</v>
      </c>
      <c r="G84" s="222">
        <v>3</v>
      </c>
      <c r="H84" s="212"/>
      <c r="I84" s="223">
        <f>ROUND(Tabela114[[#This Row],[Količina]]*Tabela114[[#This Row],[cena/EM]],2)</f>
        <v>0</v>
      </c>
    </row>
    <row r="85" spans="1:9" ht="27.6">
      <c r="A85" s="239">
        <v>84</v>
      </c>
      <c r="B85" s="234" t="s">
        <v>1314</v>
      </c>
      <c r="C85" s="247" t="s">
        <v>2505</v>
      </c>
      <c r="D85" s="302" t="s">
        <v>2506</v>
      </c>
      <c r="E85" s="237"/>
      <c r="F85" s="274" t="s">
        <v>25</v>
      </c>
      <c r="G85" s="222">
        <v>11</v>
      </c>
      <c r="H85" s="212"/>
      <c r="I85" s="223">
        <f>ROUND(Tabela114[[#This Row],[Količina]]*Tabela114[[#This Row],[cena/EM]],2)</f>
        <v>0</v>
      </c>
    </row>
    <row r="86" spans="1:9" ht="27.6">
      <c r="A86" s="239">
        <v>85</v>
      </c>
      <c r="B86" s="234" t="s">
        <v>1314</v>
      </c>
      <c r="C86" s="247" t="s">
        <v>2507</v>
      </c>
      <c r="D86" s="302" t="s">
        <v>2508</v>
      </c>
      <c r="E86" s="237"/>
      <c r="F86" s="274" t="s">
        <v>25</v>
      </c>
      <c r="G86" s="222">
        <v>1</v>
      </c>
      <c r="H86" s="212"/>
      <c r="I86" s="223">
        <f>ROUND(Tabela114[[#This Row],[Količina]]*Tabela114[[#This Row],[cena/EM]],2)</f>
        <v>0</v>
      </c>
    </row>
    <row r="87" spans="1:9">
      <c r="A87" s="239">
        <v>86</v>
      </c>
      <c r="B87" s="234" t="s">
        <v>1314</v>
      </c>
      <c r="C87" s="247" t="s">
        <v>2509</v>
      </c>
      <c r="D87" s="302" t="s">
        <v>2510</v>
      </c>
      <c r="E87" s="237"/>
      <c r="F87" s="274" t="s">
        <v>25</v>
      </c>
      <c r="G87" s="222">
        <v>1</v>
      </c>
      <c r="H87" s="212"/>
      <c r="I87" s="223">
        <f>ROUND(Tabela114[[#This Row],[Količina]]*Tabela114[[#This Row],[cena/EM]],2)</f>
        <v>0</v>
      </c>
    </row>
    <row r="88" spans="1:9" ht="27.6">
      <c r="A88" s="239">
        <v>87</v>
      </c>
      <c r="B88" s="234" t="s">
        <v>1314</v>
      </c>
      <c r="C88" s="247" t="s">
        <v>2511</v>
      </c>
      <c r="D88" s="302" t="s">
        <v>2512</v>
      </c>
      <c r="E88" s="237"/>
      <c r="F88" s="274" t="s">
        <v>25</v>
      </c>
      <c r="G88" s="222">
        <v>5</v>
      </c>
      <c r="H88" s="212"/>
      <c r="I88" s="223">
        <f>ROUND(Tabela114[[#This Row],[Količina]]*Tabela114[[#This Row],[cena/EM]],2)</f>
        <v>0</v>
      </c>
    </row>
    <row r="89" spans="1:9" ht="27.6">
      <c r="A89" s="239">
        <v>88</v>
      </c>
      <c r="B89" s="234" t="s">
        <v>1314</v>
      </c>
      <c r="C89" s="247" t="s">
        <v>2513</v>
      </c>
      <c r="D89" s="302" t="s">
        <v>2514</v>
      </c>
      <c r="E89" s="237"/>
      <c r="F89" s="274" t="s">
        <v>25</v>
      </c>
      <c r="G89" s="222">
        <v>3</v>
      </c>
      <c r="H89" s="212"/>
      <c r="I89" s="223">
        <f>ROUND(Tabela114[[#This Row],[Količina]]*Tabela114[[#This Row],[cena/EM]],2)</f>
        <v>0</v>
      </c>
    </row>
    <row r="90" spans="1:9">
      <c r="A90" s="239">
        <v>89</v>
      </c>
      <c r="B90" s="234" t="s">
        <v>1314</v>
      </c>
      <c r="C90" s="247" t="s">
        <v>2515</v>
      </c>
      <c r="D90" s="302" t="s">
        <v>2516</v>
      </c>
      <c r="E90" s="237"/>
      <c r="F90" s="274" t="s">
        <v>15</v>
      </c>
      <c r="G90" s="222">
        <v>1</v>
      </c>
      <c r="H90" s="212"/>
      <c r="I90" s="223">
        <f>ROUND(Tabela114[[#This Row],[Količina]]*Tabela114[[#This Row],[cena/EM]],2)</f>
        <v>0</v>
      </c>
    </row>
    <row r="91" spans="1:9">
      <c r="A91" s="239">
        <v>90</v>
      </c>
      <c r="B91" s="234" t="s">
        <v>1314</v>
      </c>
      <c r="C91" s="247" t="s">
        <v>2517</v>
      </c>
      <c r="D91" s="302" t="s">
        <v>2518</v>
      </c>
      <c r="E91" s="237"/>
      <c r="F91" s="274" t="s">
        <v>25</v>
      </c>
      <c r="G91" s="222">
        <v>9</v>
      </c>
      <c r="H91" s="212"/>
      <c r="I91" s="223">
        <f>ROUND(Tabela114[[#This Row],[Količina]]*Tabela114[[#This Row],[cena/EM]],2)</f>
        <v>0</v>
      </c>
    </row>
    <row r="92" spans="1:9">
      <c r="A92" s="239">
        <v>91</v>
      </c>
      <c r="B92" s="234" t="s">
        <v>1314</v>
      </c>
      <c r="C92" s="247" t="s">
        <v>2519</v>
      </c>
      <c r="D92" s="302" t="s">
        <v>2520</v>
      </c>
      <c r="E92" s="237"/>
      <c r="F92" s="274" t="s">
        <v>25</v>
      </c>
      <c r="G92" s="222">
        <v>3</v>
      </c>
      <c r="H92" s="212"/>
      <c r="I92" s="223">
        <f>ROUND(Tabela114[[#This Row],[Količina]]*Tabela114[[#This Row],[cena/EM]],2)</f>
        <v>0</v>
      </c>
    </row>
    <row r="93" spans="1:9" ht="27.6">
      <c r="A93" s="239">
        <v>92</v>
      </c>
      <c r="B93" s="234" t="s">
        <v>1314</v>
      </c>
      <c r="C93" s="247" t="s">
        <v>2521</v>
      </c>
      <c r="D93" s="302" t="s">
        <v>2522</v>
      </c>
      <c r="E93" s="237"/>
      <c r="F93" s="274" t="s">
        <v>25</v>
      </c>
      <c r="G93" s="222">
        <v>6</v>
      </c>
      <c r="H93" s="212"/>
      <c r="I93" s="223">
        <f>ROUND(Tabela114[[#This Row],[Količina]]*Tabela114[[#This Row],[cena/EM]],2)</f>
        <v>0</v>
      </c>
    </row>
    <row r="94" spans="1:9" ht="55.2">
      <c r="A94" s="239">
        <v>93</v>
      </c>
      <c r="B94" s="234" t="s">
        <v>1314</v>
      </c>
      <c r="C94" s="247" t="s">
        <v>2523</v>
      </c>
      <c r="D94" s="302" t="s">
        <v>2524</v>
      </c>
      <c r="E94" s="237"/>
      <c r="F94" s="274" t="s">
        <v>25</v>
      </c>
      <c r="G94" s="222">
        <v>1</v>
      </c>
      <c r="H94" s="212"/>
      <c r="I94" s="223">
        <f>ROUND(Tabela114[[#This Row],[Količina]]*Tabela114[[#This Row],[cena/EM]],2)</f>
        <v>0</v>
      </c>
    </row>
    <row r="95" spans="1:9" ht="27.6">
      <c r="A95" s="239">
        <v>94</v>
      </c>
      <c r="B95" s="234" t="s">
        <v>1314</v>
      </c>
      <c r="C95" s="247" t="s">
        <v>2525</v>
      </c>
      <c r="D95" s="302" t="s">
        <v>2526</v>
      </c>
      <c r="E95" s="237"/>
      <c r="F95" s="274" t="s">
        <v>25</v>
      </c>
      <c r="G95" s="222">
        <v>5</v>
      </c>
      <c r="H95" s="212"/>
      <c r="I95" s="223">
        <f>ROUND(Tabela114[[#This Row],[Količina]]*Tabela114[[#This Row],[cena/EM]],2)</f>
        <v>0</v>
      </c>
    </row>
    <row r="96" spans="1:9" ht="27.6">
      <c r="A96" s="239">
        <v>95</v>
      </c>
      <c r="B96" s="234" t="s">
        <v>1314</v>
      </c>
      <c r="C96" s="247" t="s">
        <v>2527</v>
      </c>
      <c r="D96" s="302" t="s">
        <v>2528</v>
      </c>
      <c r="E96" s="237"/>
      <c r="F96" s="274" t="s">
        <v>25</v>
      </c>
      <c r="G96" s="222">
        <v>1</v>
      </c>
      <c r="H96" s="212"/>
      <c r="I96" s="223">
        <f>ROUND(Tabela114[[#This Row],[Količina]]*Tabela114[[#This Row],[cena/EM]],2)</f>
        <v>0</v>
      </c>
    </row>
    <row r="97" spans="1:9" ht="27.6">
      <c r="A97" s="239">
        <v>96</v>
      </c>
      <c r="B97" s="234" t="s">
        <v>1314</v>
      </c>
      <c r="C97" s="247" t="s">
        <v>2529</v>
      </c>
      <c r="D97" s="302" t="s">
        <v>2530</v>
      </c>
      <c r="E97" s="237"/>
      <c r="F97" s="274" t="s">
        <v>25</v>
      </c>
      <c r="G97" s="222">
        <v>1</v>
      </c>
      <c r="H97" s="212"/>
      <c r="I97" s="223">
        <f>ROUND(Tabela114[[#This Row],[Količina]]*Tabela114[[#This Row],[cena/EM]],2)</f>
        <v>0</v>
      </c>
    </row>
    <row r="98" spans="1:9" ht="27.6">
      <c r="A98" s="239">
        <v>97</v>
      </c>
      <c r="B98" s="234" t="s">
        <v>1314</v>
      </c>
      <c r="C98" s="247" t="s">
        <v>2531</v>
      </c>
      <c r="D98" s="302" t="s">
        <v>2532</v>
      </c>
      <c r="E98" s="237"/>
      <c r="F98" s="274" t="s">
        <v>25</v>
      </c>
      <c r="G98" s="222">
        <v>1</v>
      </c>
      <c r="H98" s="212"/>
      <c r="I98" s="223">
        <f>ROUND(Tabela114[[#This Row],[Količina]]*Tabela114[[#This Row],[cena/EM]],2)</f>
        <v>0</v>
      </c>
    </row>
    <row r="99" spans="1:9" ht="27.6">
      <c r="A99" s="239">
        <v>98</v>
      </c>
      <c r="B99" s="234" t="s">
        <v>1314</v>
      </c>
      <c r="C99" s="247" t="s">
        <v>2533</v>
      </c>
      <c r="D99" s="302" t="s">
        <v>2534</v>
      </c>
      <c r="E99" s="237"/>
      <c r="F99" s="274" t="s">
        <v>25</v>
      </c>
      <c r="G99" s="222">
        <v>3</v>
      </c>
      <c r="H99" s="212"/>
      <c r="I99" s="223">
        <f>ROUND(Tabela114[[#This Row],[Količina]]*Tabela114[[#This Row],[cena/EM]],2)</f>
        <v>0</v>
      </c>
    </row>
    <row r="100" spans="1:9" ht="27.6">
      <c r="A100" s="239">
        <v>99</v>
      </c>
      <c r="B100" s="234" t="s">
        <v>1314</v>
      </c>
      <c r="C100" s="247" t="s">
        <v>2535</v>
      </c>
      <c r="D100" s="302" t="s">
        <v>2536</v>
      </c>
      <c r="E100" s="237"/>
      <c r="F100" s="274" t="s">
        <v>25</v>
      </c>
      <c r="G100" s="222">
        <v>1</v>
      </c>
      <c r="H100" s="212"/>
      <c r="I100" s="223">
        <f>ROUND(Tabela114[[#This Row],[Količina]]*Tabela114[[#This Row],[cena/EM]],2)</f>
        <v>0</v>
      </c>
    </row>
    <row r="101" spans="1:9" ht="41.4">
      <c r="A101" s="239">
        <v>100</v>
      </c>
      <c r="B101" s="234" t="s">
        <v>1314</v>
      </c>
      <c r="C101" s="247" t="s">
        <v>2537</v>
      </c>
      <c r="D101" s="302" t="s">
        <v>2538</v>
      </c>
      <c r="E101" s="237"/>
      <c r="F101" s="274" t="s">
        <v>25</v>
      </c>
      <c r="G101" s="222">
        <v>1</v>
      </c>
      <c r="H101" s="212"/>
      <c r="I101" s="223">
        <f>ROUND(Tabela114[[#This Row],[Količina]]*Tabela114[[#This Row],[cena/EM]],2)</f>
        <v>0</v>
      </c>
    </row>
    <row r="102" spans="1:9" ht="41.4">
      <c r="A102" s="239">
        <v>101</v>
      </c>
      <c r="B102" s="234" t="s">
        <v>1314</v>
      </c>
      <c r="C102" s="247" t="s">
        <v>2539</v>
      </c>
      <c r="D102" s="302" t="s">
        <v>2540</v>
      </c>
      <c r="E102" s="237"/>
      <c r="F102" s="274" t="s">
        <v>25</v>
      </c>
      <c r="G102" s="222">
        <v>1</v>
      </c>
      <c r="H102" s="212"/>
      <c r="I102" s="223">
        <f>ROUND(Tabela114[[#This Row],[Količina]]*Tabela114[[#This Row],[cena/EM]],2)</f>
        <v>0</v>
      </c>
    </row>
    <row r="103" spans="1:9">
      <c r="A103" s="239">
        <v>102</v>
      </c>
      <c r="B103" s="234" t="s">
        <v>1314</v>
      </c>
      <c r="C103" s="247" t="s">
        <v>2541</v>
      </c>
      <c r="D103" s="302" t="s">
        <v>2542</v>
      </c>
      <c r="E103" s="237"/>
      <c r="F103" s="274" t="s">
        <v>18</v>
      </c>
      <c r="G103" s="222">
        <v>330</v>
      </c>
      <c r="H103" s="212"/>
      <c r="I103" s="223">
        <f>ROUND(Tabela114[[#This Row],[Količina]]*Tabela114[[#This Row],[cena/EM]],2)</f>
        <v>0</v>
      </c>
    </row>
    <row r="104" spans="1:9">
      <c r="A104" s="239">
        <v>103</v>
      </c>
      <c r="B104" s="234" t="s">
        <v>1314</v>
      </c>
      <c r="C104" s="247" t="s">
        <v>2543</v>
      </c>
      <c r="D104" s="302" t="s">
        <v>2544</v>
      </c>
      <c r="E104" s="237"/>
      <c r="F104" s="274" t="s">
        <v>18</v>
      </c>
      <c r="G104" s="222">
        <v>410</v>
      </c>
      <c r="H104" s="212"/>
      <c r="I104" s="223">
        <f>ROUND(Tabela114[[#This Row],[Količina]]*Tabela114[[#This Row],[cena/EM]],2)</f>
        <v>0</v>
      </c>
    </row>
    <row r="105" spans="1:9">
      <c r="A105" s="239">
        <v>104</v>
      </c>
      <c r="B105" s="234" t="s">
        <v>1314</v>
      </c>
      <c r="C105" s="247" t="s">
        <v>2545</v>
      </c>
      <c r="D105" s="302" t="s">
        <v>2546</v>
      </c>
      <c r="E105" s="237"/>
      <c r="F105" s="274" t="s">
        <v>18</v>
      </c>
      <c r="G105" s="222">
        <v>410</v>
      </c>
      <c r="H105" s="212"/>
      <c r="I105" s="223">
        <f>ROUND(Tabela114[[#This Row],[Količina]]*Tabela114[[#This Row],[cena/EM]],2)</f>
        <v>0</v>
      </c>
    </row>
    <row r="106" spans="1:9" ht="27.6">
      <c r="A106" s="239">
        <v>105</v>
      </c>
      <c r="B106" s="234" t="s">
        <v>1314</v>
      </c>
      <c r="C106" s="247" t="s">
        <v>2547</v>
      </c>
      <c r="D106" s="302" t="s">
        <v>2548</v>
      </c>
      <c r="E106" s="237"/>
      <c r="F106" s="274" t="s">
        <v>18</v>
      </c>
      <c r="G106" s="222">
        <v>20</v>
      </c>
      <c r="H106" s="212"/>
      <c r="I106" s="223">
        <f>ROUND(Tabela114[[#This Row],[Količina]]*Tabela114[[#This Row],[cena/EM]],2)</f>
        <v>0</v>
      </c>
    </row>
    <row r="107" spans="1:9" ht="27.6">
      <c r="A107" s="239">
        <v>106</v>
      </c>
      <c r="B107" s="234" t="s">
        <v>1314</v>
      </c>
      <c r="C107" s="247" t="s">
        <v>2549</v>
      </c>
      <c r="D107" s="302" t="s">
        <v>2550</v>
      </c>
      <c r="E107" s="237"/>
      <c r="F107" s="274" t="s">
        <v>18</v>
      </c>
      <c r="G107" s="222">
        <v>20</v>
      </c>
      <c r="H107" s="212"/>
      <c r="I107" s="223">
        <f>ROUND(Tabela114[[#This Row],[Količina]]*Tabela114[[#This Row],[cena/EM]],2)</f>
        <v>0</v>
      </c>
    </row>
    <row r="108" spans="1:9" ht="27.6">
      <c r="A108" s="239">
        <v>107</v>
      </c>
      <c r="B108" s="234" t="s">
        <v>1314</v>
      </c>
      <c r="C108" s="247" t="s">
        <v>2551</v>
      </c>
      <c r="D108" s="302" t="s">
        <v>2552</v>
      </c>
      <c r="E108" s="237"/>
      <c r="F108" s="274" t="s">
        <v>18</v>
      </c>
      <c r="G108" s="222">
        <v>22</v>
      </c>
      <c r="H108" s="212"/>
      <c r="I108" s="223">
        <f>ROUND(Tabela114[[#This Row],[Količina]]*Tabela114[[#This Row],[cena/EM]],2)</f>
        <v>0</v>
      </c>
    </row>
    <row r="109" spans="1:9">
      <c r="A109" s="239">
        <v>108</v>
      </c>
      <c r="B109" s="234" t="s">
        <v>1314</v>
      </c>
      <c r="C109" s="247" t="s">
        <v>2553</v>
      </c>
      <c r="D109" s="302" t="s">
        <v>2554</v>
      </c>
      <c r="E109" s="237"/>
      <c r="F109" s="274" t="s">
        <v>25</v>
      </c>
      <c r="G109" s="222">
        <v>8</v>
      </c>
      <c r="H109" s="212"/>
      <c r="I109" s="223">
        <f>ROUND(Tabela114[[#This Row],[Količina]]*Tabela114[[#This Row],[cena/EM]],2)</f>
        <v>0</v>
      </c>
    </row>
    <row r="110" spans="1:9">
      <c r="A110" s="239">
        <v>109</v>
      </c>
      <c r="B110" s="234" t="s">
        <v>1314</v>
      </c>
      <c r="C110" s="247" t="s">
        <v>2555</v>
      </c>
      <c r="D110" s="302" t="s">
        <v>2556</v>
      </c>
      <c r="E110" s="237"/>
      <c r="F110" s="274" t="s">
        <v>25</v>
      </c>
      <c r="G110" s="222">
        <v>2</v>
      </c>
      <c r="H110" s="212"/>
      <c r="I110" s="223">
        <f>ROUND(Tabela114[[#This Row],[Količina]]*Tabela114[[#This Row],[cena/EM]],2)</f>
        <v>0</v>
      </c>
    </row>
    <row r="111" spans="1:9" ht="27.6">
      <c r="A111" s="239">
        <v>110</v>
      </c>
      <c r="B111" s="234" t="s">
        <v>1314</v>
      </c>
      <c r="C111" s="247" t="s">
        <v>2557</v>
      </c>
      <c r="D111" s="302" t="s">
        <v>2558</v>
      </c>
      <c r="E111" s="237"/>
      <c r="F111" s="274" t="s">
        <v>18</v>
      </c>
      <c r="G111" s="222">
        <v>330</v>
      </c>
      <c r="H111" s="212"/>
      <c r="I111" s="223">
        <f>ROUND(Tabela114[[#This Row],[Količina]]*Tabela114[[#This Row],[cena/EM]],2)</f>
        <v>0</v>
      </c>
    </row>
    <row r="112" spans="1:9" ht="27.6">
      <c r="A112" s="239">
        <v>111</v>
      </c>
      <c r="B112" s="234" t="s">
        <v>1314</v>
      </c>
      <c r="C112" s="247" t="s">
        <v>2559</v>
      </c>
      <c r="D112" s="302" t="s">
        <v>2560</v>
      </c>
      <c r="E112" s="237"/>
      <c r="F112" s="274" t="s">
        <v>18</v>
      </c>
      <c r="G112" s="222">
        <v>410</v>
      </c>
      <c r="H112" s="212"/>
      <c r="I112" s="223">
        <f>ROUND(Tabela114[[#This Row],[Količina]]*Tabela114[[#This Row],[cena/EM]],2)</f>
        <v>0</v>
      </c>
    </row>
    <row r="113" spans="1:9" ht="27.6">
      <c r="A113" s="239">
        <v>112</v>
      </c>
      <c r="B113" s="234" t="s">
        <v>1314</v>
      </c>
      <c r="C113" s="247" t="s">
        <v>2561</v>
      </c>
      <c r="D113" s="302" t="s">
        <v>2562</v>
      </c>
      <c r="E113" s="237"/>
      <c r="F113" s="274" t="s">
        <v>18</v>
      </c>
      <c r="G113" s="222">
        <v>410</v>
      </c>
      <c r="H113" s="212"/>
      <c r="I113" s="223">
        <f>ROUND(Tabela114[[#This Row],[Količina]]*Tabela114[[#This Row],[cena/EM]],2)</f>
        <v>0</v>
      </c>
    </row>
    <row r="114" spans="1:9" ht="27.6">
      <c r="A114" s="239">
        <v>113</v>
      </c>
      <c r="B114" s="234" t="s">
        <v>1314</v>
      </c>
      <c r="C114" s="247" t="s">
        <v>2563</v>
      </c>
      <c r="D114" s="302" t="s">
        <v>2564</v>
      </c>
      <c r="E114" s="237"/>
      <c r="F114" s="274" t="s">
        <v>18</v>
      </c>
      <c r="G114" s="222">
        <v>410</v>
      </c>
      <c r="H114" s="212"/>
      <c r="I114" s="223">
        <f>ROUND(Tabela114[[#This Row],[Količina]]*Tabela114[[#This Row],[cena/EM]],2)</f>
        <v>0</v>
      </c>
    </row>
    <row r="115" spans="1:9">
      <c r="A115" s="239">
        <v>114</v>
      </c>
      <c r="B115" s="234" t="s">
        <v>1314</v>
      </c>
      <c r="C115" s="247" t="s">
        <v>2565</v>
      </c>
      <c r="D115" s="302" t="s">
        <v>2566</v>
      </c>
      <c r="E115" s="237"/>
      <c r="F115" s="274" t="s">
        <v>25</v>
      </c>
      <c r="G115" s="222">
        <v>36</v>
      </c>
      <c r="H115" s="212"/>
      <c r="I115" s="223">
        <f>ROUND(Tabela114[[#This Row],[Količina]]*Tabela114[[#This Row],[cena/EM]],2)</f>
        <v>0</v>
      </c>
    </row>
    <row r="116" spans="1:9">
      <c r="A116" s="239">
        <v>115</v>
      </c>
      <c r="B116" s="234" t="s">
        <v>1314</v>
      </c>
      <c r="C116" s="247" t="s">
        <v>2567</v>
      </c>
      <c r="D116" s="302" t="s">
        <v>2568</v>
      </c>
      <c r="E116" s="237"/>
      <c r="F116" s="274" t="s">
        <v>25</v>
      </c>
      <c r="G116" s="222">
        <v>32</v>
      </c>
      <c r="H116" s="212"/>
      <c r="I116" s="223">
        <f>ROUND(Tabela114[[#This Row],[Količina]]*Tabela114[[#This Row],[cena/EM]],2)</f>
        <v>0</v>
      </c>
    </row>
    <row r="117" spans="1:9">
      <c r="A117" s="239">
        <v>116</v>
      </c>
      <c r="B117" s="234" t="s">
        <v>1314</v>
      </c>
      <c r="C117" s="247" t="s">
        <v>2569</v>
      </c>
      <c r="D117" s="302" t="s">
        <v>2570</v>
      </c>
      <c r="E117" s="237"/>
      <c r="F117" s="274" t="s">
        <v>25</v>
      </c>
      <c r="G117" s="222">
        <v>24</v>
      </c>
      <c r="H117" s="212"/>
      <c r="I117" s="223">
        <f>ROUND(Tabela114[[#This Row],[Količina]]*Tabela114[[#This Row],[cena/EM]],2)</f>
        <v>0</v>
      </c>
    </row>
    <row r="118" spans="1:9">
      <c r="A118" s="239">
        <v>117</v>
      </c>
      <c r="B118" s="234" t="s">
        <v>1314</v>
      </c>
      <c r="C118" s="247" t="s">
        <v>2571</v>
      </c>
      <c r="D118" s="302" t="s">
        <v>2572</v>
      </c>
      <c r="E118" s="237"/>
      <c r="F118" s="274" t="s">
        <v>25</v>
      </c>
      <c r="G118" s="222">
        <v>4</v>
      </c>
      <c r="H118" s="212"/>
      <c r="I118" s="223">
        <f>ROUND(Tabela114[[#This Row],[Količina]]*Tabela114[[#This Row],[cena/EM]],2)</f>
        <v>0</v>
      </c>
    </row>
    <row r="119" spans="1:9">
      <c r="A119" s="239">
        <v>118</v>
      </c>
      <c r="B119" s="234" t="s">
        <v>1314</v>
      </c>
      <c r="C119" s="247" t="s">
        <v>2573</v>
      </c>
      <c r="D119" s="302" t="s">
        <v>2574</v>
      </c>
      <c r="E119" s="237"/>
      <c r="F119" s="274" t="s">
        <v>25</v>
      </c>
      <c r="G119" s="222">
        <v>1</v>
      </c>
      <c r="H119" s="212"/>
      <c r="I119" s="223">
        <f>ROUND(Tabela114[[#This Row],[Količina]]*Tabela114[[#This Row],[cena/EM]],2)</f>
        <v>0</v>
      </c>
    </row>
    <row r="120" spans="1:9">
      <c r="A120" s="239">
        <v>119</v>
      </c>
      <c r="B120" s="234" t="s">
        <v>1314</v>
      </c>
      <c r="C120" s="247" t="s">
        <v>2575</v>
      </c>
      <c r="D120" s="302" t="s">
        <v>2576</v>
      </c>
      <c r="E120" s="237"/>
      <c r="F120" s="274" t="s">
        <v>25</v>
      </c>
      <c r="G120" s="222">
        <v>4</v>
      </c>
      <c r="H120" s="212"/>
      <c r="I120" s="223">
        <f>ROUND(Tabela114[[#This Row],[Količina]]*Tabela114[[#This Row],[cena/EM]],2)</f>
        <v>0</v>
      </c>
    </row>
    <row r="121" spans="1:9">
      <c r="A121" s="239">
        <v>120</v>
      </c>
      <c r="B121" s="234" t="s">
        <v>1314</v>
      </c>
      <c r="C121" s="247" t="s">
        <v>2577</v>
      </c>
      <c r="D121" s="302" t="s">
        <v>2578</v>
      </c>
      <c r="E121" s="237"/>
      <c r="F121" s="274" t="s">
        <v>25</v>
      </c>
      <c r="G121" s="222">
        <v>4</v>
      </c>
      <c r="H121" s="212"/>
      <c r="I121" s="223">
        <f>ROUND(Tabela114[[#This Row],[Količina]]*Tabela114[[#This Row],[cena/EM]],2)</f>
        <v>0</v>
      </c>
    </row>
    <row r="122" spans="1:9">
      <c r="A122" s="239">
        <v>121</v>
      </c>
      <c r="B122" s="234" t="s">
        <v>1314</v>
      </c>
      <c r="C122" s="247" t="s">
        <v>2579</v>
      </c>
      <c r="D122" s="302" t="s">
        <v>2580</v>
      </c>
      <c r="E122" s="237"/>
      <c r="F122" s="274" t="s">
        <v>25</v>
      </c>
      <c r="G122" s="222">
        <v>2</v>
      </c>
      <c r="H122" s="212"/>
      <c r="I122" s="223">
        <f>ROUND(Tabela114[[#This Row],[Količina]]*Tabela114[[#This Row],[cena/EM]],2)</f>
        <v>0</v>
      </c>
    </row>
    <row r="123" spans="1:9" ht="27.6">
      <c r="A123" s="239">
        <v>122</v>
      </c>
      <c r="B123" s="234" t="s">
        <v>1314</v>
      </c>
      <c r="C123" s="247" t="s">
        <v>2581</v>
      </c>
      <c r="D123" s="302" t="s">
        <v>2582</v>
      </c>
      <c r="E123" s="237"/>
      <c r="F123" s="274" t="s">
        <v>25</v>
      </c>
      <c r="G123" s="222">
        <v>20</v>
      </c>
      <c r="H123" s="212"/>
      <c r="I123" s="223">
        <f>ROUND(Tabela114[[#This Row],[Količina]]*Tabela114[[#This Row],[cena/EM]],2)</f>
        <v>0</v>
      </c>
    </row>
    <row r="124" spans="1:9" ht="27.6">
      <c r="A124" s="239">
        <v>123</v>
      </c>
      <c r="B124" s="234" t="s">
        <v>1314</v>
      </c>
      <c r="C124" s="247" t="s">
        <v>2583</v>
      </c>
      <c r="D124" s="302" t="s">
        <v>2584</v>
      </c>
      <c r="E124" s="237"/>
      <c r="F124" s="274" t="s">
        <v>25</v>
      </c>
      <c r="G124" s="222">
        <v>18</v>
      </c>
      <c r="H124" s="212"/>
      <c r="I124" s="223">
        <f>ROUND(Tabela114[[#This Row],[Količina]]*Tabela114[[#This Row],[cena/EM]],2)</f>
        <v>0</v>
      </c>
    </row>
    <row r="125" spans="1:9">
      <c r="A125" s="239">
        <v>124</v>
      </c>
      <c r="B125" s="234" t="s">
        <v>1314</v>
      </c>
      <c r="C125" s="247" t="s">
        <v>2585</v>
      </c>
      <c r="D125" s="302" t="s">
        <v>2586</v>
      </c>
      <c r="E125" s="237"/>
      <c r="F125" s="274" t="s">
        <v>25</v>
      </c>
      <c r="G125" s="222">
        <v>1</v>
      </c>
      <c r="H125" s="212"/>
      <c r="I125" s="223">
        <f>ROUND(Tabela114[[#This Row],[Količina]]*Tabela114[[#This Row],[cena/EM]],2)</f>
        <v>0</v>
      </c>
    </row>
    <row r="126" spans="1:9" ht="27.6">
      <c r="A126" s="239">
        <v>125</v>
      </c>
      <c r="B126" s="234" t="s">
        <v>1314</v>
      </c>
      <c r="C126" s="247" t="s">
        <v>2587</v>
      </c>
      <c r="D126" s="302" t="s">
        <v>2588</v>
      </c>
      <c r="E126" s="237"/>
      <c r="F126" s="274" t="s">
        <v>25</v>
      </c>
      <c r="G126" s="222">
        <v>3</v>
      </c>
      <c r="H126" s="212"/>
      <c r="I126" s="223">
        <f>ROUND(Tabela114[[#This Row],[Količina]]*Tabela114[[#This Row],[cena/EM]],2)</f>
        <v>0</v>
      </c>
    </row>
    <row r="127" spans="1:9" ht="27.6">
      <c r="A127" s="239">
        <v>126</v>
      </c>
      <c r="B127" s="234" t="s">
        <v>1314</v>
      </c>
      <c r="C127" s="247" t="s">
        <v>2589</v>
      </c>
      <c r="D127" s="302" t="s">
        <v>2590</v>
      </c>
      <c r="E127" s="237" t="s">
        <v>2591</v>
      </c>
      <c r="F127" s="274" t="s">
        <v>25</v>
      </c>
      <c r="G127" s="222">
        <v>1</v>
      </c>
      <c r="H127" s="212"/>
      <c r="I127" s="223">
        <f>ROUND(Tabela114[[#This Row],[Količina]]*Tabela114[[#This Row],[cena/EM]],2)</f>
        <v>0</v>
      </c>
    </row>
    <row r="128" spans="1:9">
      <c r="A128" s="239">
        <v>127</v>
      </c>
      <c r="B128" s="234" t="s">
        <v>1314</v>
      </c>
      <c r="C128" s="247" t="s">
        <v>2592</v>
      </c>
      <c r="D128" s="302" t="s">
        <v>2593</v>
      </c>
      <c r="E128" s="237" t="s">
        <v>2594</v>
      </c>
      <c r="F128" s="274" t="s">
        <v>25</v>
      </c>
      <c r="G128" s="222">
        <v>1</v>
      </c>
      <c r="H128" s="212"/>
      <c r="I128" s="223">
        <f>ROUND(Tabela114[[#This Row],[Količina]]*Tabela114[[#This Row],[cena/EM]],2)</f>
        <v>0</v>
      </c>
    </row>
    <row r="129" spans="1:9">
      <c r="A129" s="239">
        <v>128</v>
      </c>
      <c r="B129" s="234" t="s">
        <v>1314</v>
      </c>
      <c r="C129" s="247" t="s">
        <v>2595</v>
      </c>
      <c r="D129" s="302" t="s">
        <v>2596</v>
      </c>
      <c r="E129" s="237" t="s">
        <v>2591</v>
      </c>
      <c r="F129" s="274" t="s">
        <v>25</v>
      </c>
      <c r="G129" s="222">
        <v>1</v>
      </c>
      <c r="H129" s="212"/>
      <c r="I129" s="223">
        <f>ROUND(Tabela114[[#This Row],[Količina]]*Tabela114[[#This Row],[cena/EM]],2)</f>
        <v>0</v>
      </c>
    </row>
    <row r="130" spans="1:9">
      <c r="A130" s="239">
        <v>129</v>
      </c>
      <c r="B130" s="234" t="s">
        <v>1314</v>
      </c>
      <c r="C130" s="247" t="s">
        <v>2597</v>
      </c>
      <c r="D130" s="302" t="s">
        <v>2598</v>
      </c>
      <c r="E130" s="237"/>
      <c r="F130" s="274" t="s">
        <v>25</v>
      </c>
      <c r="G130" s="222">
        <v>2</v>
      </c>
      <c r="H130" s="212"/>
      <c r="I130" s="223">
        <f>ROUND(Tabela114[[#This Row],[Količina]]*Tabela114[[#This Row],[cena/EM]],2)</f>
        <v>0</v>
      </c>
    </row>
    <row r="131" spans="1:9" ht="27.6">
      <c r="A131" s="239">
        <v>130</v>
      </c>
      <c r="B131" s="234" t="s">
        <v>1314</v>
      </c>
      <c r="C131" s="247" t="s">
        <v>2599</v>
      </c>
      <c r="D131" s="302" t="s">
        <v>2600</v>
      </c>
      <c r="E131" s="237"/>
      <c r="F131" s="274" t="s">
        <v>15</v>
      </c>
      <c r="G131" s="222">
        <v>1</v>
      </c>
      <c r="H131" s="212"/>
      <c r="I131" s="223">
        <f>ROUND(Tabela114[[#This Row],[Količina]]*Tabela114[[#This Row],[cena/EM]],2)</f>
        <v>0</v>
      </c>
    </row>
    <row r="132" spans="1:9" ht="55.2">
      <c r="A132" s="239">
        <v>131</v>
      </c>
      <c r="B132" s="234" t="s">
        <v>1314</v>
      </c>
      <c r="C132" s="247" t="s">
        <v>2601</v>
      </c>
      <c r="D132" s="302" t="s">
        <v>2602</v>
      </c>
      <c r="E132" s="237"/>
      <c r="F132" s="274" t="s">
        <v>25</v>
      </c>
      <c r="G132" s="222">
        <v>12</v>
      </c>
      <c r="H132" s="212"/>
      <c r="I132" s="223">
        <f>ROUND(Tabela114[[#This Row],[Količina]]*Tabela114[[#This Row],[cena/EM]],2)</f>
        <v>0</v>
      </c>
    </row>
    <row r="133" spans="1:9" ht="69">
      <c r="A133" s="239">
        <v>132</v>
      </c>
      <c r="B133" s="234" t="s">
        <v>1314</v>
      </c>
      <c r="C133" s="247" t="s">
        <v>2603</v>
      </c>
      <c r="D133" s="302" t="s">
        <v>2604</v>
      </c>
      <c r="E133" s="237" t="s">
        <v>2605</v>
      </c>
      <c r="F133" s="274" t="s">
        <v>25</v>
      </c>
      <c r="G133" s="222">
        <v>2</v>
      </c>
      <c r="H133" s="212"/>
      <c r="I133" s="223">
        <f>ROUND(Tabela114[[#This Row],[Količina]]*Tabela114[[#This Row],[cena/EM]],2)</f>
        <v>0</v>
      </c>
    </row>
    <row r="134" spans="1:9" ht="27.6">
      <c r="A134" s="239">
        <v>133</v>
      </c>
      <c r="B134" s="234" t="s">
        <v>1314</v>
      </c>
      <c r="C134" s="247" t="s">
        <v>2606</v>
      </c>
      <c r="D134" s="302" t="s">
        <v>2607</v>
      </c>
      <c r="E134" s="237"/>
      <c r="F134" s="274" t="s">
        <v>25</v>
      </c>
      <c r="G134" s="222">
        <v>3</v>
      </c>
      <c r="H134" s="212"/>
      <c r="I134" s="223">
        <f>ROUND(Tabela114[[#This Row],[Količina]]*Tabela114[[#This Row],[cena/EM]],2)</f>
        <v>0</v>
      </c>
    </row>
    <row r="135" spans="1:9">
      <c r="A135" s="239">
        <v>134</v>
      </c>
      <c r="B135" s="234" t="s">
        <v>1314</v>
      </c>
      <c r="C135" s="247" t="s">
        <v>2608</v>
      </c>
      <c r="D135" s="302" t="s">
        <v>2609</v>
      </c>
      <c r="E135" s="237"/>
      <c r="F135" s="274" t="s">
        <v>15</v>
      </c>
      <c r="G135" s="222">
        <v>1</v>
      </c>
      <c r="H135" s="212"/>
      <c r="I135" s="223">
        <f>ROUND(Tabela114[[#This Row],[Količina]]*Tabela114[[#This Row],[cena/EM]],2)</f>
        <v>0</v>
      </c>
    </row>
    <row r="136" spans="1:9">
      <c r="A136" s="239">
        <v>135</v>
      </c>
      <c r="B136" s="234" t="s">
        <v>1314</v>
      </c>
      <c r="C136" s="247" t="s">
        <v>2610</v>
      </c>
      <c r="D136" s="302" t="s">
        <v>2611</v>
      </c>
      <c r="E136" s="237"/>
      <c r="F136" s="274" t="s">
        <v>90</v>
      </c>
      <c r="G136" s="222">
        <v>420</v>
      </c>
      <c r="H136" s="212"/>
      <c r="I136" s="223">
        <f>ROUND(Tabela114[[#This Row],[Količina]]*Tabela114[[#This Row],[cena/EM]],2)</f>
        <v>0</v>
      </c>
    </row>
    <row r="137" spans="1:9">
      <c r="A137" s="239">
        <v>136</v>
      </c>
      <c r="B137" s="298" t="s">
        <v>1314</v>
      </c>
      <c r="C137" s="303" t="s">
        <v>2348</v>
      </c>
      <c r="D137" s="300" t="s">
        <v>2349</v>
      </c>
      <c r="E137" s="301"/>
      <c r="F137" s="227">
        <f>ROUND(SUM(I138:I214),2)</f>
        <v>0</v>
      </c>
      <c r="G137" s="221"/>
      <c r="H137" s="221"/>
      <c r="I137" s="51" t="str">
        <f>IF(Tabela114[[#This Row],[Količina]]&lt;&gt;0,(ROUND(SUM(Tabela114[[#This Row],[Količina]]*Tabela114[[#This Row],[cena/EM]]),2)),"")</f>
        <v/>
      </c>
    </row>
    <row r="138" spans="1:9">
      <c r="A138" s="239">
        <v>137</v>
      </c>
      <c r="B138" s="234" t="s">
        <v>1314</v>
      </c>
      <c r="C138" s="247" t="s">
        <v>2612</v>
      </c>
      <c r="D138" s="302" t="s">
        <v>2613</v>
      </c>
      <c r="E138" s="237"/>
      <c r="F138" s="274" t="s">
        <v>25</v>
      </c>
      <c r="G138" s="222">
        <v>28</v>
      </c>
      <c r="H138" s="212"/>
      <c r="I138" s="223">
        <f>ROUND(Tabela114[[#This Row],[Količina]]*Tabela114[[#This Row],[cena/EM]],2)</f>
        <v>0</v>
      </c>
    </row>
    <row r="139" spans="1:9">
      <c r="A139" s="239">
        <v>138</v>
      </c>
      <c r="B139" s="234" t="s">
        <v>1314</v>
      </c>
      <c r="C139" s="247" t="s">
        <v>2614</v>
      </c>
      <c r="D139" s="302" t="s">
        <v>2615</v>
      </c>
      <c r="E139" s="237"/>
      <c r="F139" s="274" t="s">
        <v>18</v>
      </c>
      <c r="G139" s="222">
        <v>380</v>
      </c>
      <c r="H139" s="212"/>
      <c r="I139" s="223">
        <f>ROUND(Tabela114[[#This Row],[Količina]]*Tabela114[[#This Row],[cena/EM]],2)</f>
        <v>0</v>
      </c>
    </row>
    <row r="140" spans="1:9">
      <c r="A140" s="239">
        <v>139</v>
      </c>
      <c r="B140" s="234" t="s">
        <v>1314</v>
      </c>
      <c r="C140" s="247" t="s">
        <v>2616</v>
      </c>
      <c r="D140" s="302" t="s">
        <v>2617</v>
      </c>
      <c r="E140" s="237"/>
      <c r="F140" s="274" t="s">
        <v>18</v>
      </c>
      <c r="G140" s="222">
        <v>42</v>
      </c>
      <c r="H140" s="212"/>
      <c r="I140" s="223">
        <f>ROUND(Tabela114[[#This Row],[Količina]]*Tabela114[[#This Row],[cena/EM]],2)</f>
        <v>0</v>
      </c>
    </row>
    <row r="141" spans="1:9" ht="27.6">
      <c r="A141" s="239">
        <v>140</v>
      </c>
      <c r="B141" s="234" t="s">
        <v>1314</v>
      </c>
      <c r="C141" s="247" t="s">
        <v>2618</v>
      </c>
      <c r="D141" s="302" t="s">
        <v>2619</v>
      </c>
      <c r="E141" s="237"/>
      <c r="F141" s="274" t="s">
        <v>18</v>
      </c>
      <c r="G141" s="222">
        <v>337</v>
      </c>
      <c r="H141" s="212"/>
      <c r="I141" s="223">
        <f>ROUND(Tabela114[[#This Row],[Količina]]*Tabela114[[#This Row],[cena/EM]],2)</f>
        <v>0</v>
      </c>
    </row>
    <row r="142" spans="1:9" ht="27.6">
      <c r="A142" s="239">
        <v>141</v>
      </c>
      <c r="B142" s="234" t="s">
        <v>1314</v>
      </c>
      <c r="C142" s="247" t="s">
        <v>2620</v>
      </c>
      <c r="D142" s="302" t="s">
        <v>2621</v>
      </c>
      <c r="E142" s="237"/>
      <c r="F142" s="274" t="s">
        <v>25</v>
      </c>
      <c r="G142" s="222">
        <v>1</v>
      </c>
      <c r="H142" s="212"/>
      <c r="I142" s="223">
        <f>ROUND(Tabela114[[#This Row],[Količina]]*Tabela114[[#This Row],[cena/EM]],2)</f>
        <v>0</v>
      </c>
    </row>
    <row r="143" spans="1:9" ht="27.6">
      <c r="A143" s="239">
        <v>142</v>
      </c>
      <c r="B143" s="234" t="s">
        <v>1314</v>
      </c>
      <c r="C143" s="247" t="s">
        <v>2622</v>
      </c>
      <c r="D143" s="302" t="s">
        <v>2623</v>
      </c>
      <c r="E143" s="237"/>
      <c r="F143" s="274" t="s">
        <v>25</v>
      </c>
      <c r="G143" s="222">
        <v>2</v>
      </c>
      <c r="H143" s="212"/>
      <c r="I143" s="223">
        <f>ROUND(Tabela114[[#This Row],[Količina]]*Tabela114[[#This Row],[cena/EM]],2)</f>
        <v>0</v>
      </c>
    </row>
    <row r="144" spans="1:9">
      <c r="A144" s="239">
        <v>143</v>
      </c>
      <c r="B144" s="234" t="s">
        <v>1314</v>
      </c>
      <c r="C144" s="247" t="s">
        <v>2624</v>
      </c>
      <c r="D144" s="302" t="s">
        <v>2625</v>
      </c>
      <c r="E144" s="237"/>
      <c r="F144" s="274" t="s">
        <v>25</v>
      </c>
      <c r="G144" s="222">
        <v>14</v>
      </c>
      <c r="H144" s="212"/>
      <c r="I144" s="223">
        <f>ROUND(Tabela114[[#This Row],[Količina]]*Tabela114[[#This Row],[cena/EM]],2)</f>
        <v>0</v>
      </c>
    </row>
    <row r="145" spans="1:9">
      <c r="A145" s="239">
        <v>144</v>
      </c>
      <c r="B145" s="234" t="s">
        <v>1314</v>
      </c>
      <c r="C145" s="247" t="s">
        <v>2626</v>
      </c>
      <c r="D145" s="302" t="s">
        <v>2627</v>
      </c>
      <c r="E145" s="237"/>
      <c r="F145" s="274" t="s">
        <v>25</v>
      </c>
      <c r="G145" s="222">
        <v>15</v>
      </c>
      <c r="H145" s="212"/>
      <c r="I145" s="223">
        <f>ROUND(Tabela114[[#This Row],[Količina]]*Tabela114[[#This Row],[cena/EM]],2)</f>
        <v>0</v>
      </c>
    </row>
    <row r="146" spans="1:9" ht="27.6">
      <c r="A146" s="239">
        <v>145</v>
      </c>
      <c r="B146" s="234" t="s">
        <v>1314</v>
      </c>
      <c r="C146" s="247" t="s">
        <v>2628</v>
      </c>
      <c r="D146" s="302" t="s">
        <v>2629</v>
      </c>
      <c r="E146" s="237"/>
      <c r="F146" s="274" t="s">
        <v>25</v>
      </c>
      <c r="G146" s="222">
        <v>2</v>
      </c>
      <c r="H146" s="212"/>
      <c r="I146" s="223">
        <f>ROUND(Tabela114[[#This Row],[Količina]]*Tabela114[[#This Row],[cena/EM]],2)</f>
        <v>0</v>
      </c>
    </row>
    <row r="147" spans="1:9" ht="27.6">
      <c r="A147" s="239">
        <v>146</v>
      </c>
      <c r="B147" s="234" t="s">
        <v>1314</v>
      </c>
      <c r="C147" s="247" t="s">
        <v>2630</v>
      </c>
      <c r="D147" s="302" t="s">
        <v>2631</v>
      </c>
      <c r="E147" s="237" t="s">
        <v>2632</v>
      </c>
      <c r="F147" s="274" t="s">
        <v>18</v>
      </c>
      <c r="G147" s="222">
        <v>4885</v>
      </c>
      <c r="H147" s="212"/>
      <c r="I147" s="223">
        <f>ROUND(Tabela114[[#This Row],[Količina]]*Tabela114[[#This Row],[cena/EM]],2)</f>
        <v>0</v>
      </c>
    </row>
    <row r="148" spans="1:9">
      <c r="A148" s="239">
        <v>147</v>
      </c>
      <c r="B148" s="234" t="s">
        <v>1314</v>
      </c>
      <c r="C148" s="247" t="s">
        <v>2633</v>
      </c>
      <c r="D148" s="302" t="s">
        <v>2634</v>
      </c>
      <c r="E148" s="237"/>
      <c r="F148" s="274" t="s">
        <v>25</v>
      </c>
      <c r="G148" s="222">
        <v>3</v>
      </c>
      <c r="H148" s="212"/>
      <c r="I148" s="223">
        <f>ROUND(Tabela114[[#This Row],[Količina]]*Tabela114[[#This Row],[cena/EM]],2)</f>
        <v>0</v>
      </c>
    </row>
    <row r="149" spans="1:9">
      <c r="A149" s="239">
        <v>148</v>
      </c>
      <c r="B149" s="234" t="s">
        <v>1314</v>
      </c>
      <c r="C149" s="247" t="s">
        <v>2635</v>
      </c>
      <c r="D149" s="302" t="s">
        <v>2636</v>
      </c>
      <c r="E149" s="237"/>
      <c r="F149" s="274" t="s">
        <v>25</v>
      </c>
      <c r="G149" s="222">
        <v>3</v>
      </c>
      <c r="H149" s="212"/>
      <c r="I149" s="223">
        <f>ROUND(Tabela114[[#This Row],[Količina]]*Tabela114[[#This Row],[cena/EM]],2)</f>
        <v>0</v>
      </c>
    </row>
    <row r="150" spans="1:9">
      <c r="A150" s="239">
        <v>149</v>
      </c>
      <c r="B150" s="234" t="s">
        <v>1314</v>
      </c>
      <c r="C150" s="247" t="s">
        <v>2637</v>
      </c>
      <c r="D150" s="302" t="s">
        <v>2638</v>
      </c>
      <c r="E150" s="237"/>
      <c r="F150" s="274" t="s">
        <v>25</v>
      </c>
      <c r="G150" s="222">
        <v>1</v>
      </c>
      <c r="H150" s="212"/>
      <c r="I150" s="223">
        <f>ROUND(Tabela114[[#This Row],[Količina]]*Tabela114[[#This Row],[cena/EM]],2)</f>
        <v>0</v>
      </c>
    </row>
    <row r="151" spans="1:9">
      <c r="A151" s="239">
        <v>150</v>
      </c>
      <c r="B151" s="234" t="s">
        <v>1314</v>
      </c>
      <c r="C151" s="247" t="s">
        <v>2639</v>
      </c>
      <c r="D151" s="302" t="s">
        <v>2640</v>
      </c>
      <c r="E151" s="237"/>
      <c r="F151" s="274" t="s">
        <v>25</v>
      </c>
      <c r="G151" s="222">
        <v>1</v>
      </c>
      <c r="H151" s="212"/>
      <c r="I151" s="223">
        <f>ROUND(Tabela114[[#This Row],[Količina]]*Tabela114[[#This Row],[cena/EM]],2)</f>
        <v>0</v>
      </c>
    </row>
    <row r="152" spans="1:9">
      <c r="A152" s="239">
        <v>151</v>
      </c>
      <c r="B152" s="234" t="s">
        <v>1314</v>
      </c>
      <c r="C152" s="247" t="s">
        <v>2641</v>
      </c>
      <c r="D152" s="302" t="s">
        <v>2642</v>
      </c>
      <c r="E152" s="237"/>
      <c r="F152" s="274" t="s">
        <v>25</v>
      </c>
      <c r="G152" s="222">
        <v>1</v>
      </c>
      <c r="H152" s="212"/>
      <c r="I152" s="223">
        <f>ROUND(Tabela114[[#This Row],[Količina]]*Tabela114[[#This Row],[cena/EM]],2)</f>
        <v>0</v>
      </c>
    </row>
    <row r="153" spans="1:9">
      <c r="A153" s="239">
        <v>152</v>
      </c>
      <c r="B153" s="234" t="s">
        <v>1314</v>
      </c>
      <c r="C153" s="247" t="s">
        <v>2643</v>
      </c>
      <c r="D153" s="302" t="s">
        <v>2644</v>
      </c>
      <c r="E153" s="237"/>
      <c r="F153" s="274" t="s">
        <v>25</v>
      </c>
      <c r="G153" s="222">
        <v>1</v>
      </c>
      <c r="H153" s="212"/>
      <c r="I153" s="223">
        <f>ROUND(Tabela114[[#This Row],[Količina]]*Tabela114[[#This Row],[cena/EM]],2)</f>
        <v>0</v>
      </c>
    </row>
    <row r="154" spans="1:9">
      <c r="A154" s="239">
        <v>153</v>
      </c>
      <c r="B154" s="234" t="s">
        <v>1314</v>
      </c>
      <c r="C154" s="247" t="s">
        <v>2645</v>
      </c>
      <c r="D154" s="302" t="s">
        <v>2646</v>
      </c>
      <c r="E154" s="237" t="s">
        <v>2647</v>
      </c>
      <c r="F154" s="274" t="s">
        <v>25</v>
      </c>
      <c r="G154" s="222">
        <v>2</v>
      </c>
      <c r="H154" s="212"/>
      <c r="I154" s="223">
        <f>ROUND(Tabela114[[#This Row],[Količina]]*Tabela114[[#This Row],[cena/EM]],2)</f>
        <v>0</v>
      </c>
    </row>
    <row r="155" spans="1:9">
      <c r="A155" s="239">
        <v>154</v>
      </c>
      <c r="B155" s="234" t="s">
        <v>1314</v>
      </c>
      <c r="C155" s="247" t="s">
        <v>2648</v>
      </c>
      <c r="D155" s="302" t="s">
        <v>2649</v>
      </c>
      <c r="E155" s="237"/>
      <c r="F155" s="274" t="s">
        <v>25</v>
      </c>
      <c r="G155" s="222">
        <v>1</v>
      </c>
      <c r="H155" s="212"/>
      <c r="I155" s="223">
        <f>ROUND(Tabela114[[#This Row],[Količina]]*Tabela114[[#This Row],[cena/EM]],2)</f>
        <v>0</v>
      </c>
    </row>
    <row r="156" spans="1:9" ht="27.6">
      <c r="A156" s="239">
        <v>155</v>
      </c>
      <c r="B156" s="234" t="s">
        <v>1314</v>
      </c>
      <c r="C156" s="247" t="s">
        <v>2650</v>
      </c>
      <c r="D156" s="302" t="s">
        <v>2651</v>
      </c>
      <c r="E156" s="237"/>
      <c r="F156" s="274" t="s">
        <v>25</v>
      </c>
      <c r="G156" s="222">
        <v>6</v>
      </c>
      <c r="H156" s="212"/>
      <c r="I156" s="223">
        <f>ROUND(Tabela114[[#This Row],[Količina]]*Tabela114[[#This Row],[cena/EM]],2)</f>
        <v>0</v>
      </c>
    </row>
    <row r="157" spans="1:9" ht="27.6">
      <c r="A157" s="239">
        <v>156</v>
      </c>
      <c r="B157" s="234" t="s">
        <v>1314</v>
      </c>
      <c r="C157" s="247" t="s">
        <v>2652</v>
      </c>
      <c r="D157" s="302" t="s">
        <v>2653</v>
      </c>
      <c r="E157" s="237"/>
      <c r="F157" s="274" t="s">
        <v>15</v>
      </c>
      <c r="G157" s="222">
        <v>1</v>
      </c>
      <c r="H157" s="212"/>
      <c r="I157" s="223">
        <f>ROUND(Tabela114[[#This Row],[Količina]]*Tabela114[[#This Row],[cena/EM]],2)</f>
        <v>0</v>
      </c>
    </row>
    <row r="158" spans="1:9" ht="27.6">
      <c r="A158" s="239">
        <v>157</v>
      </c>
      <c r="B158" s="234" t="s">
        <v>1314</v>
      </c>
      <c r="C158" s="247" t="s">
        <v>2654</v>
      </c>
      <c r="D158" s="302" t="s">
        <v>2655</v>
      </c>
      <c r="E158" s="237"/>
      <c r="F158" s="274" t="s">
        <v>15</v>
      </c>
      <c r="G158" s="222">
        <v>1</v>
      </c>
      <c r="H158" s="212"/>
      <c r="I158" s="223">
        <f>ROUND(Tabela114[[#This Row],[Količina]]*Tabela114[[#This Row],[cena/EM]],2)</f>
        <v>0</v>
      </c>
    </row>
    <row r="159" spans="1:9">
      <c r="A159" s="239">
        <v>158</v>
      </c>
      <c r="B159" s="234" t="s">
        <v>1314</v>
      </c>
      <c r="C159" s="247" t="s">
        <v>2656</v>
      </c>
      <c r="D159" s="302" t="s">
        <v>2657</v>
      </c>
      <c r="E159" s="237"/>
      <c r="F159" s="274" t="s">
        <v>25</v>
      </c>
      <c r="G159" s="222">
        <v>1</v>
      </c>
      <c r="H159" s="212"/>
      <c r="I159" s="223">
        <f>ROUND(Tabela114[[#This Row],[Količina]]*Tabela114[[#This Row],[cena/EM]],2)</f>
        <v>0</v>
      </c>
    </row>
    <row r="160" spans="1:9">
      <c r="A160" s="239">
        <v>159</v>
      </c>
      <c r="B160" s="234" t="s">
        <v>1314</v>
      </c>
      <c r="C160" s="247" t="s">
        <v>2658</v>
      </c>
      <c r="D160" s="302" t="s">
        <v>2659</v>
      </c>
      <c r="E160" s="237"/>
      <c r="F160" s="274" t="s">
        <v>25</v>
      </c>
      <c r="G160" s="222">
        <v>1</v>
      </c>
      <c r="H160" s="212"/>
      <c r="I160" s="223">
        <f>ROUND(Tabela114[[#This Row],[Količina]]*Tabela114[[#This Row],[cena/EM]],2)</f>
        <v>0</v>
      </c>
    </row>
    <row r="161" spans="1:9">
      <c r="A161" s="239">
        <v>160</v>
      </c>
      <c r="B161" s="234" t="s">
        <v>1314</v>
      </c>
      <c r="C161" s="247" t="s">
        <v>2660</v>
      </c>
      <c r="D161" s="302" t="s">
        <v>2661</v>
      </c>
      <c r="E161" s="237"/>
      <c r="F161" s="274" t="s">
        <v>25</v>
      </c>
      <c r="G161" s="222">
        <v>1</v>
      </c>
      <c r="H161" s="212"/>
      <c r="I161" s="223">
        <f>ROUND(Tabela114[[#This Row],[Količina]]*Tabela114[[#This Row],[cena/EM]],2)</f>
        <v>0</v>
      </c>
    </row>
    <row r="162" spans="1:9">
      <c r="A162" s="239">
        <v>161</v>
      </c>
      <c r="B162" s="234" t="s">
        <v>1314</v>
      </c>
      <c r="C162" s="247" t="s">
        <v>2662</v>
      </c>
      <c r="D162" s="302" t="s">
        <v>2663</v>
      </c>
      <c r="E162" s="237"/>
      <c r="F162" s="274" t="s">
        <v>25</v>
      </c>
      <c r="G162" s="222">
        <v>1</v>
      </c>
      <c r="H162" s="212"/>
      <c r="I162" s="223">
        <f>ROUND(Tabela114[[#This Row],[Količina]]*Tabela114[[#This Row],[cena/EM]],2)</f>
        <v>0</v>
      </c>
    </row>
    <row r="163" spans="1:9">
      <c r="A163" s="239">
        <v>162</v>
      </c>
      <c r="B163" s="234" t="s">
        <v>1314</v>
      </c>
      <c r="C163" s="247" t="s">
        <v>2664</v>
      </c>
      <c r="D163" s="302" t="s">
        <v>2665</v>
      </c>
      <c r="E163" s="237"/>
      <c r="F163" s="274" t="s">
        <v>25</v>
      </c>
      <c r="G163" s="222">
        <v>1</v>
      </c>
      <c r="H163" s="212"/>
      <c r="I163" s="223">
        <f>ROUND(Tabela114[[#This Row],[Količina]]*Tabela114[[#This Row],[cena/EM]],2)</f>
        <v>0</v>
      </c>
    </row>
    <row r="164" spans="1:9">
      <c r="A164" s="239">
        <v>163</v>
      </c>
      <c r="B164" s="234" t="s">
        <v>1314</v>
      </c>
      <c r="C164" s="247" t="s">
        <v>2666</v>
      </c>
      <c r="D164" s="302" t="s">
        <v>2667</v>
      </c>
      <c r="E164" s="237"/>
      <c r="F164" s="274" t="s">
        <v>25</v>
      </c>
      <c r="G164" s="222">
        <v>3</v>
      </c>
      <c r="H164" s="212"/>
      <c r="I164" s="223">
        <f>ROUND(Tabela114[[#This Row],[Količina]]*Tabela114[[#This Row],[cena/EM]],2)</f>
        <v>0</v>
      </c>
    </row>
    <row r="165" spans="1:9">
      <c r="A165" s="239">
        <v>164</v>
      </c>
      <c r="B165" s="234" t="s">
        <v>1314</v>
      </c>
      <c r="C165" s="247" t="s">
        <v>2668</v>
      </c>
      <c r="D165" s="302" t="s">
        <v>2669</v>
      </c>
      <c r="E165" s="237"/>
      <c r="F165" s="274" t="s">
        <v>25</v>
      </c>
      <c r="G165" s="222">
        <v>3</v>
      </c>
      <c r="H165" s="212"/>
      <c r="I165" s="223">
        <f>ROUND(Tabela114[[#This Row],[Količina]]*Tabela114[[#This Row],[cena/EM]],2)</f>
        <v>0</v>
      </c>
    </row>
    <row r="166" spans="1:9" ht="27.6">
      <c r="A166" s="239">
        <v>165</v>
      </c>
      <c r="B166" s="234" t="s">
        <v>1314</v>
      </c>
      <c r="C166" s="247" t="s">
        <v>2670</v>
      </c>
      <c r="D166" s="302" t="s">
        <v>2671</v>
      </c>
      <c r="E166" s="237"/>
      <c r="F166" s="274" t="s">
        <v>25</v>
      </c>
      <c r="G166" s="222">
        <v>1</v>
      </c>
      <c r="H166" s="212"/>
      <c r="I166" s="223">
        <f>ROUND(Tabela114[[#This Row],[Količina]]*Tabela114[[#This Row],[cena/EM]],2)</f>
        <v>0</v>
      </c>
    </row>
    <row r="167" spans="1:9">
      <c r="A167" s="239">
        <v>166</v>
      </c>
      <c r="B167" s="234" t="s">
        <v>1314</v>
      </c>
      <c r="C167" s="247" t="s">
        <v>2672</v>
      </c>
      <c r="D167" s="302" t="s">
        <v>2673</v>
      </c>
      <c r="E167" s="237"/>
      <c r="F167" s="274" t="s">
        <v>25</v>
      </c>
      <c r="G167" s="222">
        <v>2</v>
      </c>
      <c r="H167" s="212"/>
      <c r="I167" s="223">
        <f>ROUND(Tabela114[[#This Row],[Količina]]*Tabela114[[#This Row],[cena/EM]],2)</f>
        <v>0</v>
      </c>
    </row>
    <row r="168" spans="1:9">
      <c r="A168" s="239">
        <v>167</v>
      </c>
      <c r="B168" s="234" t="s">
        <v>1314</v>
      </c>
      <c r="C168" s="247" t="s">
        <v>2674</v>
      </c>
      <c r="D168" s="302" t="s">
        <v>2675</v>
      </c>
      <c r="E168" s="237"/>
      <c r="F168" s="274" t="s">
        <v>25</v>
      </c>
      <c r="G168" s="222">
        <v>12</v>
      </c>
      <c r="H168" s="212"/>
      <c r="I168" s="223">
        <f>ROUND(Tabela114[[#This Row],[Količina]]*Tabela114[[#This Row],[cena/EM]],2)</f>
        <v>0</v>
      </c>
    </row>
    <row r="169" spans="1:9" ht="27.6">
      <c r="A169" s="239">
        <v>168</v>
      </c>
      <c r="B169" s="234" t="s">
        <v>1314</v>
      </c>
      <c r="C169" s="247" t="s">
        <v>2676</v>
      </c>
      <c r="D169" s="302" t="s">
        <v>2677</v>
      </c>
      <c r="E169" s="237"/>
      <c r="F169" s="274" t="s">
        <v>25</v>
      </c>
      <c r="G169" s="222">
        <v>18</v>
      </c>
      <c r="H169" s="212"/>
      <c r="I169" s="223">
        <f>ROUND(Tabela114[[#This Row],[Količina]]*Tabela114[[#This Row],[cena/EM]],2)</f>
        <v>0</v>
      </c>
    </row>
    <row r="170" spans="1:9" ht="27.6">
      <c r="A170" s="239">
        <v>169</v>
      </c>
      <c r="B170" s="234" t="s">
        <v>1314</v>
      </c>
      <c r="C170" s="247" t="s">
        <v>2678</v>
      </c>
      <c r="D170" s="302" t="s">
        <v>2679</v>
      </c>
      <c r="E170" s="237"/>
      <c r="F170" s="274" t="s">
        <v>25</v>
      </c>
      <c r="G170" s="222">
        <v>9</v>
      </c>
      <c r="H170" s="212"/>
      <c r="I170" s="223">
        <f>ROUND(Tabela114[[#This Row],[Količina]]*Tabela114[[#This Row],[cena/EM]],2)</f>
        <v>0</v>
      </c>
    </row>
    <row r="171" spans="1:9" ht="41.4">
      <c r="A171" s="239">
        <v>170</v>
      </c>
      <c r="B171" s="234" t="s">
        <v>1314</v>
      </c>
      <c r="C171" s="247" t="s">
        <v>2680</v>
      </c>
      <c r="D171" s="302" t="s">
        <v>2681</v>
      </c>
      <c r="E171" s="237" t="s">
        <v>2682</v>
      </c>
      <c r="F171" s="274"/>
      <c r="G171" s="222"/>
      <c r="H171" s="222"/>
      <c r="I171" s="223">
        <f>ROUND(Tabela114[[#This Row],[Količina]]*Tabela114[[#This Row],[cena/EM]],2)</f>
        <v>0</v>
      </c>
    </row>
    <row r="172" spans="1:9" ht="27.6">
      <c r="A172" s="239">
        <v>171</v>
      </c>
      <c r="B172" s="234" t="s">
        <v>1314</v>
      </c>
      <c r="C172" s="247" t="s">
        <v>2683</v>
      </c>
      <c r="D172" s="302" t="s">
        <v>2684</v>
      </c>
      <c r="E172" s="237"/>
      <c r="F172" s="274" t="s">
        <v>25</v>
      </c>
      <c r="G172" s="222">
        <v>4</v>
      </c>
      <c r="H172" s="212"/>
      <c r="I172" s="223">
        <f>ROUND(Tabela114[[#This Row],[Količina]]*Tabela114[[#This Row],[cena/EM]],2)</f>
        <v>0</v>
      </c>
    </row>
    <row r="173" spans="1:9" ht="41.4">
      <c r="A173" s="239">
        <v>172</v>
      </c>
      <c r="B173" s="234" t="s">
        <v>1314</v>
      </c>
      <c r="C173" s="247" t="s">
        <v>2685</v>
      </c>
      <c r="D173" s="302" t="s">
        <v>2686</v>
      </c>
      <c r="E173" s="237"/>
      <c r="F173" s="274" t="s">
        <v>25</v>
      </c>
      <c r="G173" s="222">
        <v>4</v>
      </c>
      <c r="H173" s="212"/>
      <c r="I173" s="223">
        <f>ROUND(Tabela114[[#This Row],[Količina]]*Tabela114[[#This Row],[cena/EM]],2)</f>
        <v>0</v>
      </c>
    </row>
    <row r="174" spans="1:9" ht="41.4">
      <c r="A174" s="239">
        <v>173</v>
      </c>
      <c r="B174" s="234" t="s">
        <v>1314</v>
      </c>
      <c r="C174" s="247" t="s">
        <v>2687</v>
      </c>
      <c r="D174" s="302" t="s">
        <v>2688</v>
      </c>
      <c r="E174" s="237"/>
      <c r="F174" s="274" t="s">
        <v>25</v>
      </c>
      <c r="G174" s="222">
        <v>9</v>
      </c>
      <c r="H174" s="212"/>
      <c r="I174" s="223">
        <f>ROUND(Tabela114[[#This Row],[Količina]]*Tabela114[[#This Row],[cena/EM]],2)</f>
        <v>0</v>
      </c>
    </row>
    <row r="175" spans="1:9" ht="27.6">
      <c r="A175" s="239">
        <v>174</v>
      </c>
      <c r="B175" s="234" t="s">
        <v>1314</v>
      </c>
      <c r="C175" s="247" t="s">
        <v>2689</v>
      </c>
      <c r="D175" s="302" t="s">
        <v>2690</v>
      </c>
      <c r="E175" s="237"/>
      <c r="F175" s="274" t="s">
        <v>25</v>
      </c>
      <c r="G175" s="222">
        <v>10</v>
      </c>
      <c r="H175" s="212"/>
      <c r="I175" s="223">
        <f>ROUND(Tabela114[[#This Row],[Količina]]*Tabela114[[#This Row],[cena/EM]],2)</f>
        <v>0</v>
      </c>
    </row>
    <row r="176" spans="1:9" ht="27.6">
      <c r="A176" s="239">
        <v>175</v>
      </c>
      <c r="B176" s="234" t="s">
        <v>1314</v>
      </c>
      <c r="C176" s="247" t="s">
        <v>2691</v>
      </c>
      <c r="D176" s="302" t="s">
        <v>2692</v>
      </c>
      <c r="E176" s="237"/>
      <c r="F176" s="274" t="s">
        <v>25</v>
      </c>
      <c r="G176" s="222">
        <v>10</v>
      </c>
      <c r="H176" s="212"/>
      <c r="I176" s="223">
        <f>ROUND(Tabela114[[#This Row],[Količina]]*Tabela114[[#This Row],[cena/EM]],2)</f>
        <v>0</v>
      </c>
    </row>
    <row r="177" spans="1:9" ht="27.6">
      <c r="A177" s="239">
        <v>176</v>
      </c>
      <c r="B177" s="234" t="s">
        <v>1314</v>
      </c>
      <c r="C177" s="247" t="s">
        <v>2693</v>
      </c>
      <c r="D177" s="302" t="s">
        <v>2694</v>
      </c>
      <c r="E177" s="237"/>
      <c r="F177" s="274" t="s">
        <v>25</v>
      </c>
      <c r="G177" s="222">
        <v>1</v>
      </c>
      <c r="H177" s="212"/>
      <c r="I177" s="223">
        <f>ROUND(Tabela114[[#This Row],[Količina]]*Tabela114[[#This Row],[cena/EM]],2)</f>
        <v>0</v>
      </c>
    </row>
    <row r="178" spans="1:9" ht="41.4">
      <c r="A178" s="239">
        <v>177</v>
      </c>
      <c r="B178" s="234" t="s">
        <v>1314</v>
      </c>
      <c r="C178" s="247" t="s">
        <v>2695</v>
      </c>
      <c r="D178" s="302" t="s">
        <v>2696</v>
      </c>
      <c r="E178" s="237"/>
      <c r="F178" s="274" t="s">
        <v>25</v>
      </c>
      <c r="G178" s="222">
        <v>1</v>
      </c>
      <c r="H178" s="212"/>
      <c r="I178" s="223">
        <f>ROUND(Tabela114[[#This Row],[Količina]]*Tabela114[[#This Row],[cena/EM]],2)</f>
        <v>0</v>
      </c>
    </row>
    <row r="179" spans="1:9" ht="27.6">
      <c r="A179" s="239">
        <v>178</v>
      </c>
      <c r="B179" s="234" t="s">
        <v>1314</v>
      </c>
      <c r="C179" s="247" t="s">
        <v>2697</v>
      </c>
      <c r="D179" s="302" t="s">
        <v>2698</v>
      </c>
      <c r="E179" s="237"/>
      <c r="F179" s="274" t="s">
        <v>25</v>
      </c>
      <c r="G179" s="222">
        <v>37</v>
      </c>
      <c r="H179" s="212"/>
      <c r="I179" s="223">
        <f>ROUND(Tabela114[[#This Row],[Količina]]*Tabela114[[#This Row],[cena/EM]],2)</f>
        <v>0</v>
      </c>
    </row>
    <row r="180" spans="1:9" ht="27.6">
      <c r="A180" s="239">
        <v>179</v>
      </c>
      <c r="B180" s="234" t="s">
        <v>1314</v>
      </c>
      <c r="C180" s="247" t="s">
        <v>2699</v>
      </c>
      <c r="D180" s="302" t="s">
        <v>2700</v>
      </c>
      <c r="E180" s="237"/>
      <c r="F180" s="274" t="s">
        <v>25</v>
      </c>
      <c r="G180" s="222">
        <v>2</v>
      </c>
      <c r="H180" s="212"/>
      <c r="I180" s="223">
        <f>ROUND(Tabela114[[#This Row],[Količina]]*Tabela114[[#This Row],[cena/EM]],2)</f>
        <v>0</v>
      </c>
    </row>
    <row r="181" spans="1:9">
      <c r="A181" s="239">
        <v>180</v>
      </c>
      <c r="B181" s="234" t="s">
        <v>1314</v>
      </c>
      <c r="C181" s="247" t="s">
        <v>2701</v>
      </c>
      <c r="D181" s="302" t="s">
        <v>2702</v>
      </c>
      <c r="E181" s="237" t="s">
        <v>2703</v>
      </c>
      <c r="F181" s="274" t="s">
        <v>25</v>
      </c>
      <c r="G181" s="222">
        <v>2</v>
      </c>
      <c r="H181" s="212"/>
      <c r="I181" s="223">
        <f>ROUND(Tabela114[[#This Row],[Količina]]*Tabela114[[#This Row],[cena/EM]],2)</f>
        <v>0</v>
      </c>
    </row>
    <row r="182" spans="1:9">
      <c r="A182" s="239">
        <v>181</v>
      </c>
      <c r="B182" s="234" t="s">
        <v>1314</v>
      </c>
      <c r="C182" s="247" t="s">
        <v>2704</v>
      </c>
      <c r="D182" s="302" t="s">
        <v>2705</v>
      </c>
      <c r="E182" s="237"/>
      <c r="F182" s="274" t="s">
        <v>25</v>
      </c>
      <c r="G182" s="222">
        <v>65</v>
      </c>
      <c r="H182" s="212"/>
      <c r="I182" s="223">
        <f>ROUND(Tabela114[[#This Row],[Količina]]*Tabela114[[#This Row],[cena/EM]],2)</f>
        <v>0</v>
      </c>
    </row>
    <row r="183" spans="1:9" ht="27.6">
      <c r="A183" s="239">
        <v>182</v>
      </c>
      <c r="B183" s="234" t="s">
        <v>1314</v>
      </c>
      <c r="C183" s="247" t="s">
        <v>2706</v>
      </c>
      <c r="D183" s="302" t="s">
        <v>2707</v>
      </c>
      <c r="E183" s="237" t="s">
        <v>2703</v>
      </c>
      <c r="F183" s="274" t="s">
        <v>25</v>
      </c>
      <c r="G183" s="222">
        <v>25</v>
      </c>
      <c r="H183" s="212"/>
      <c r="I183" s="223">
        <f>ROUND(Tabela114[[#This Row],[Količina]]*Tabela114[[#This Row],[cena/EM]],2)</f>
        <v>0</v>
      </c>
    </row>
    <row r="184" spans="1:9" ht="27.6">
      <c r="A184" s="239">
        <v>183</v>
      </c>
      <c r="B184" s="234" t="s">
        <v>1314</v>
      </c>
      <c r="C184" s="247" t="s">
        <v>2708</v>
      </c>
      <c r="D184" s="302" t="s">
        <v>2709</v>
      </c>
      <c r="E184" s="237"/>
      <c r="F184" s="274" t="s">
        <v>25</v>
      </c>
      <c r="G184" s="222">
        <v>40</v>
      </c>
      <c r="H184" s="212"/>
      <c r="I184" s="223">
        <f>ROUND(Tabela114[[#This Row],[Količina]]*Tabela114[[#This Row],[cena/EM]],2)</f>
        <v>0</v>
      </c>
    </row>
    <row r="185" spans="1:9">
      <c r="A185" s="239">
        <v>184</v>
      </c>
      <c r="B185" s="234" t="s">
        <v>1314</v>
      </c>
      <c r="C185" s="247" t="s">
        <v>2710</v>
      </c>
      <c r="D185" s="302" t="s">
        <v>2711</v>
      </c>
      <c r="E185" s="237"/>
      <c r="F185" s="274" t="s">
        <v>25</v>
      </c>
      <c r="G185" s="222">
        <v>5</v>
      </c>
      <c r="H185" s="212"/>
      <c r="I185" s="223">
        <f>ROUND(Tabela114[[#This Row],[Količina]]*Tabela114[[#This Row],[cena/EM]],2)</f>
        <v>0</v>
      </c>
    </row>
    <row r="186" spans="1:9">
      <c r="A186" s="239">
        <v>185</v>
      </c>
      <c r="B186" s="234" t="s">
        <v>1314</v>
      </c>
      <c r="C186" s="247" t="s">
        <v>2712</v>
      </c>
      <c r="D186" s="302" t="s">
        <v>2713</v>
      </c>
      <c r="E186" s="237"/>
      <c r="F186" s="274" t="s">
        <v>18</v>
      </c>
      <c r="G186" s="222">
        <v>2680</v>
      </c>
      <c r="H186" s="212"/>
      <c r="I186" s="223">
        <f>ROUND(Tabela114[[#This Row],[Količina]]*Tabela114[[#This Row],[cena/EM]],2)</f>
        <v>0</v>
      </c>
    </row>
    <row r="187" spans="1:9" ht="27.6">
      <c r="A187" s="239">
        <v>186</v>
      </c>
      <c r="B187" s="234" t="s">
        <v>1314</v>
      </c>
      <c r="C187" s="247" t="s">
        <v>2714</v>
      </c>
      <c r="D187" s="302" t="s">
        <v>2715</v>
      </c>
      <c r="E187" s="237"/>
      <c r="F187" s="274" t="s">
        <v>25</v>
      </c>
      <c r="G187" s="222">
        <v>1</v>
      </c>
      <c r="H187" s="212"/>
      <c r="I187" s="223">
        <f>ROUND(Tabela114[[#This Row],[Količina]]*Tabela114[[#This Row],[cena/EM]],2)</f>
        <v>0</v>
      </c>
    </row>
    <row r="188" spans="1:9">
      <c r="A188" s="239">
        <v>187</v>
      </c>
      <c r="B188" s="234" t="s">
        <v>1314</v>
      </c>
      <c r="C188" s="247" t="s">
        <v>2716</v>
      </c>
      <c r="D188" s="302" t="s">
        <v>2717</v>
      </c>
      <c r="E188" s="237"/>
      <c r="F188" s="274" t="s">
        <v>18</v>
      </c>
      <c r="G188" s="222">
        <v>2609</v>
      </c>
      <c r="H188" s="212"/>
      <c r="I188" s="223">
        <f>ROUND(Tabela114[[#This Row],[Količina]]*Tabela114[[#This Row],[cena/EM]],2)</f>
        <v>0</v>
      </c>
    </row>
    <row r="189" spans="1:9" ht="27.6">
      <c r="A189" s="239">
        <v>188</v>
      </c>
      <c r="B189" s="234" t="s">
        <v>1314</v>
      </c>
      <c r="C189" s="247" t="s">
        <v>2718</v>
      </c>
      <c r="D189" s="302" t="s">
        <v>2719</v>
      </c>
      <c r="E189" s="237"/>
      <c r="F189" s="274" t="s">
        <v>25</v>
      </c>
      <c r="G189" s="222">
        <v>45</v>
      </c>
      <c r="H189" s="212"/>
      <c r="I189" s="223">
        <f>ROUND(Tabela114[[#This Row],[Količina]]*Tabela114[[#This Row],[cena/EM]],2)</f>
        <v>0</v>
      </c>
    </row>
    <row r="190" spans="1:9">
      <c r="A190" s="239">
        <v>189</v>
      </c>
      <c r="B190" s="234" t="s">
        <v>1314</v>
      </c>
      <c r="C190" s="247" t="s">
        <v>2720</v>
      </c>
      <c r="D190" s="302" t="s">
        <v>2721</v>
      </c>
      <c r="E190" s="237"/>
      <c r="F190" s="274" t="s">
        <v>25</v>
      </c>
      <c r="G190" s="222">
        <v>40</v>
      </c>
      <c r="H190" s="212"/>
      <c r="I190" s="223">
        <f>ROUND(Tabela114[[#This Row],[Količina]]*Tabela114[[#This Row],[cena/EM]],2)</f>
        <v>0</v>
      </c>
    </row>
    <row r="191" spans="1:9" ht="41.4">
      <c r="A191" s="239">
        <v>190</v>
      </c>
      <c r="B191" s="234" t="s">
        <v>1314</v>
      </c>
      <c r="C191" s="247" t="s">
        <v>2722</v>
      </c>
      <c r="D191" s="302" t="s">
        <v>2723</v>
      </c>
      <c r="E191" s="237"/>
      <c r="F191" s="274" t="s">
        <v>25</v>
      </c>
      <c r="G191" s="222">
        <v>1</v>
      </c>
      <c r="H191" s="212"/>
      <c r="I191" s="223">
        <f>ROUND(Tabela114[[#This Row],[Količina]]*Tabela114[[#This Row],[cena/EM]],2)</f>
        <v>0</v>
      </c>
    </row>
    <row r="192" spans="1:9" ht="41.4">
      <c r="A192" s="239">
        <v>191</v>
      </c>
      <c r="B192" s="234" t="s">
        <v>1314</v>
      </c>
      <c r="C192" s="247" t="s">
        <v>2724</v>
      </c>
      <c r="D192" s="302" t="s">
        <v>2725</v>
      </c>
      <c r="E192" s="237"/>
      <c r="F192" s="274" t="s">
        <v>25</v>
      </c>
      <c r="G192" s="222">
        <v>1</v>
      </c>
      <c r="H192" s="212"/>
      <c r="I192" s="223">
        <f>ROUND(Tabela114[[#This Row],[Količina]]*Tabela114[[#This Row],[cena/EM]],2)</f>
        <v>0</v>
      </c>
    </row>
    <row r="193" spans="1:9">
      <c r="A193" s="239">
        <v>192</v>
      </c>
      <c r="B193" s="234" t="s">
        <v>1314</v>
      </c>
      <c r="C193" s="247" t="s">
        <v>2726</v>
      </c>
      <c r="D193" s="302" t="s">
        <v>2727</v>
      </c>
      <c r="E193" s="237"/>
      <c r="F193" s="274" t="s">
        <v>25</v>
      </c>
      <c r="G193" s="222">
        <v>20</v>
      </c>
      <c r="H193" s="212"/>
      <c r="I193" s="223">
        <f>ROUND(Tabela114[[#This Row],[Količina]]*Tabela114[[#This Row],[cena/EM]],2)</f>
        <v>0</v>
      </c>
    </row>
    <row r="194" spans="1:9" ht="27.6">
      <c r="A194" s="239">
        <v>193</v>
      </c>
      <c r="B194" s="234" t="s">
        <v>1314</v>
      </c>
      <c r="C194" s="247" t="s">
        <v>2728</v>
      </c>
      <c r="D194" s="302" t="s">
        <v>2729</v>
      </c>
      <c r="E194" s="237"/>
      <c r="F194" s="274" t="s">
        <v>18</v>
      </c>
      <c r="G194" s="222">
        <v>810</v>
      </c>
      <c r="H194" s="212"/>
      <c r="I194" s="223">
        <f>ROUND(Tabela114[[#This Row],[Količina]]*Tabela114[[#This Row],[cena/EM]],2)</f>
        <v>0</v>
      </c>
    </row>
    <row r="195" spans="1:9" ht="27.6">
      <c r="A195" s="239">
        <v>194</v>
      </c>
      <c r="B195" s="234" t="s">
        <v>1314</v>
      </c>
      <c r="C195" s="247" t="s">
        <v>2730</v>
      </c>
      <c r="D195" s="302" t="s">
        <v>2731</v>
      </c>
      <c r="E195" s="237"/>
      <c r="F195" s="274" t="s">
        <v>25</v>
      </c>
      <c r="G195" s="222">
        <v>34</v>
      </c>
      <c r="H195" s="212"/>
      <c r="I195" s="223">
        <f>ROUND(Tabela114[[#This Row],[Količina]]*Tabela114[[#This Row],[cena/EM]],2)</f>
        <v>0</v>
      </c>
    </row>
    <row r="196" spans="1:9" ht="27.6">
      <c r="A196" s="239">
        <v>195</v>
      </c>
      <c r="B196" s="234" t="s">
        <v>1314</v>
      </c>
      <c r="C196" s="247" t="s">
        <v>2732</v>
      </c>
      <c r="D196" s="302" t="s">
        <v>2733</v>
      </c>
      <c r="E196" s="237"/>
      <c r="F196" s="274" t="s">
        <v>25</v>
      </c>
      <c r="G196" s="222">
        <v>7</v>
      </c>
      <c r="H196" s="212"/>
      <c r="I196" s="223">
        <f>ROUND(Tabela114[[#This Row],[Količina]]*Tabela114[[#This Row],[cena/EM]],2)</f>
        <v>0</v>
      </c>
    </row>
    <row r="197" spans="1:9">
      <c r="A197" s="239">
        <v>196</v>
      </c>
      <c r="B197" s="234" t="s">
        <v>1314</v>
      </c>
      <c r="C197" s="247" t="s">
        <v>2734</v>
      </c>
      <c r="D197" s="302" t="s">
        <v>2735</v>
      </c>
      <c r="E197" s="237"/>
      <c r="F197" s="274" t="s">
        <v>25</v>
      </c>
      <c r="G197" s="222">
        <v>3</v>
      </c>
      <c r="H197" s="212"/>
      <c r="I197" s="223">
        <f>ROUND(Tabela114[[#This Row],[Količina]]*Tabela114[[#This Row],[cena/EM]],2)</f>
        <v>0</v>
      </c>
    </row>
    <row r="198" spans="1:9" ht="27.6">
      <c r="A198" s="239">
        <v>197</v>
      </c>
      <c r="B198" s="234" t="s">
        <v>1314</v>
      </c>
      <c r="C198" s="247" t="s">
        <v>2736</v>
      </c>
      <c r="D198" s="302" t="s">
        <v>2737</v>
      </c>
      <c r="E198" s="237"/>
      <c r="F198" s="274" t="s">
        <v>18</v>
      </c>
      <c r="G198" s="222">
        <v>600</v>
      </c>
      <c r="H198" s="212"/>
      <c r="I198" s="223">
        <f>ROUND(Tabela114[[#This Row],[Količina]]*Tabela114[[#This Row],[cena/EM]],2)</f>
        <v>0</v>
      </c>
    </row>
    <row r="199" spans="1:9" ht="41.4">
      <c r="A199" s="239">
        <v>198</v>
      </c>
      <c r="B199" s="234" t="s">
        <v>1314</v>
      </c>
      <c r="C199" s="247" t="s">
        <v>2738</v>
      </c>
      <c r="D199" s="302" t="s">
        <v>2739</v>
      </c>
      <c r="E199" s="237"/>
      <c r="F199" s="274" t="s">
        <v>25</v>
      </c>
      <c r="G199" s="222">
        <v>5</v>
      </c>
      <c r="H199" s="212"/>
      <c r="I199" s="223">
        <f>ROUND(Tabela114[[#This Row],[Količina]]*Tabela114[[#This Row],[cena/EM]],2)</f>
        <v>0</v>
      </c>
    </row>
    <row r="200" spans="1:9" ht="41.4">
      <c r="A200" s="239">
        <v>199</v>
      </c>
      <c r="B200" s="234" t="s">
        <v>1314</v>
      </c>
      <c r="C200" s="247" t="s">
        <v>2740</v>
      </c>
      <c r="D200" s="302" t="s">
        <v>2741</v>
      </c>
      <c r="E200" s="237"/>
      <c r="F200" s="274" t="s">
        <v>25</v>
      </c>
      <c r="G200" s="222">
        <v>1</v>
      </c>
      <c r="H200" s="212"/>
      <c r="I200" s="223">
        <f>ROUND(Tabela114[[#This Row],[Količina]]*Tabela114[[#This Row],[cena/EM]],2)</f>
        <v>0</v>
      </c>
    </row>
    <row r="201" spans="1:9">
      <c r="A201" s="239">
        <v>200</v>
      </c>
      <c r="B201" s="234" t="s">
        <v>1314</v>
      </c>
      <c r="C201" s="247" t="s">
        <v>2742</v>
      </c>
      <c r="D201" s="302" t="s">
        <v>2743</v>
      </c>
      <c r="E201" s="237"/>
      <c r="F201" s="274" t="s">
        <v>25</v>
      </c>
      <c r="G201" s="222">
        <v>4</v>
      </c>
      <c r="H201" s="212"/>
      <c r="I201" s="223">
        <f>ROUND(Tabela114[[#This Row],[Količina]]*Tabela114[[#This Row],[cena/EM]],2)</f>
        <v>0</v>
      </c>
    </row>
    <row r="202" spans="1:9">
      <c r="A202" s="239">
        <v>201</v>
      </c>
      <c r="B202" s="234" t="s">
        <v>1314</v>
      </c>
      <c r="C202" s="247" t="s">
        <v>2744</v>
      </c>
      <c r="D202" s="302" t="s">
        <v>2745</v>
      </c>
      <c r="E202" s="237"/>
      <c r="F202" s="274" t="s">
        <v>25</v>
      </c>
      <c r="G202" s="222">
        <v>2</v>
      </c>
      <c r="H202" s="212"/>
      <c r="I202" s="223">
        <f>ROUND(Tabela114[[#This Row],[Količina]]*Tabela114[[#This Row],[cena/EM]],2)</f>
        <v>0</v>
      </c>
    </row>
    <row r="203" spans="1:9" ht="41.4">
      <c r="A203" s="239">
        <v>202</v>
      </c>
      <c r="B203" s="234" t="s">
        <v>1314</v>
      </c>
      <c r="C203" s="247" t="s">
        <v>2746</v>
      </c>
      <c r="D203" s="302" t="s">
        <v>2747</v>
      </c>
      <c r="E203" s="237"/>
      <c r="F203" s="274" t="s">
        <v>25</v>
      </c>
      <c r="G203" s="222">
        <v>2</v>
      </c>
      <c r="H203" s="212"/>
      <c r="I203" s="223">
        <f>ROUND(Tabela114[[#This Row],[Količina]]*Tabela114[[#This Row],[cena/EM]],2)</f>
        <v>0</v>
      </c>
    </row>
    <row r="204" spans="1:9">
      <c r="A204" s="239">
        <v>203</v>
      </c>
      <c r="B204" s="234" t="s">
        <v>1314</v>
      </c>
      <c r="C204" s="247" t="s">
        <v>2748</v>
      </c>
      <c r="D204" s="302" t="s">
        <v>2749</v>
      </c>
      <c r="E204" s="237"/>
      <c r="F204" s="274" t="s">
        <v>25</v>
      </c>
      <c r="G204" s="222">
        <v>2</v>
      </c>
      <c r="H204" s="212"/>
      <c r="I204" s="223">
        <f>ROUND(Tabela114[[#This Row],[Količina]]*Tabela114[[#This Row],[cena/EM]],2)</f>
        <v>0</v>
      </c>
    </row>
    <row r="205" spans="1:9">
      <c r="A205" s="239">
        <v>204</v>
      </c>
      <c r="B205" s="234" t="s">
        <v>1314</v>
      </c>
      <c r="C205" s="247" t="s">
        <v>2750</v>
      </c>
      <c r="D205" s="302" t="s">
        <v>2751</v>
      </c>
      <c r="E205" s="237"/>
      <c r="F205" s="274" t="s">
        <v>25</v>
      </c>
      <c r="G205" s="222">
        <v>3</v>
      </c>
      <c r="H205" s="212"/>
      <c r="I205" s="223">
        <f>ROUND(Tabela114[[#This Row],[Količina]]*Tabela114[[#This Row],[cena/EM]],2)</f>
        <v>0</v>
      </c>
    </row>
    <row r="206" spans="1:9">
      <c r="A206" s="239">
        <v>205</v>
      </c>
      <c r="B206" s="234" t="s">
        <v>1314</v>
      </c>
      <c r="C206" s="247" t="s">
        <v>2752</v>
      </c>
      <c r="D206" s="302" t="s">
        <v>2753</v>
      </c>
      <c r="E206" s="237"/>
      <c r="F206" s="274" t="s">
        <v>25</v>
      </c>
      <c r="G206" s="222">
        <v>1</v>
      </c>
      <c r="H206" s="212"/>
      <c r="I206" s="223">
        <f>ROUND(Tabela114[[#This Row],[Količina]]*Tabela114[[#This Row],[cena/EM]],2)</f>
        <v>0</v>
      </c>
    </row>
    <row r="207" spans="1:9">
      <c r="A207" s="239">
        <v>206</v>
      </c>
      <c r="B207" s="234" t="s">
        <v>1314</v>
      </c>
      <c r="C207" s="247" t="s">
        <v>2754</v>
      </c>
      <c r="D207" s="302" t="s">
        <v>2755</v>
      </c>
      <c r="E207" s="237"/>
      <c r="F207" s="274" t="s">
        <v>25</v>
      </c>
      <c r="G207" s="222">
        <v>1</v>
      </c>
      <c r="H207" s="212"/>
      <c r="I207" s="223">
        <f>ROUND(Tabela114[[#This Row],[Količina]]*Tabela114[[#This Row],[cena/EM]],2)</f>
        <v>0</v>
      </c>
    </row>
    <row r="208" spans="1:9">
      <c r="A208" s="239">
        <v>207</v>
      </c>
      <c r="B208" s="234" t="s">
        <v>1314</v>
      </c>
      <c r="C208" s="247" t="s">
        <v>2756</v>
      </c>
      <c r="D208" s="302" t="s">
        <v>2757</v>
      </c>
      <c r="E208" s="237"/>
      <c r="F208" s="274" t="s">
        <v>25</v>
      </c>
      <c r="G208" s="222">
        <v>1</v>
      </c>
      <c r="H208" s="212"/>
      <c r="I208" s="223">
        <f>ROUND(Tabela114[[#This Row],[Količina]]*Tabela114[[#This Row],[cena/EM]],2)</f>
        <v>0</v>
      </c>
    </row>
    <row r="209" spans="1:9">
      <c r="A209" s="239">
        <v>208</v>
      </c>
      <c r="B209" s="234" t="s">
        <v>1314</v>
      </c>
      <c r="C209" s="247" t="s">
        <v>2758</v>
      </c>
      <c r="D209" s="302" t="s">
        <v>2759</v>
      </c>
      <c r="E209" s="237"/>
      <c r="F209" s="274" t="s">
        <v>25</v>
      </c>
      <c r="G209" s="222">
        <v>1</v>
      </c>
      <c r="H209" s="212"/>
      <c r="I209" s="223">
        <f>ROUND(Tabela114[[#This Row],[Količina]]*Tabela114[[#This Row],[cena/EM]],2)</f>
        <v>0</v>
      </c>
    </row>
    <row r="210" spans="1:9">
      <c r="A210" s="239">
        <v>209</v>
      </c>
      <c r="B210" s="234" t="s">
        <v>1314</v>
      </c>
      <c r="C210" s="247" t="s">
        <v>2760</v>
      </c>
      <c r="D210" s="302" t="s">
        <v>2761</v>
      </c>
      <c r="E210" s="237"/>
      <c r="F210" s="274" t="s">
        <v>25</v>
      </c>
      <c r="G210" s="222">
        <v>1</v>
      </c>
      <c r="H210" s="212"/>
      <c r="I210" s="223">
        <f>ROUND(Tabela114[[#This Row],[Količina]]*Tabela114[[#This Row],[cena/EM]],2)</f>
        <v>0</v>
      </c>
    </row>
    <row r="211" spans="1:9">
      <c r="A211" s="239">
        <v>210</v>
      </c>
      <c r="B211" s="234" t="s">
        <v>1314</v>
      </c>
      <c r="C211" s="247" t="s">
        <v>2762</v>
      </c>
      <c r="D211" s="302" t="s">
        <v>2763</v>
      </c>
      <c r="E211" s="237"/>
      <c r="F211" s="274" t="s">
        <v>25</v>
      </c>
      <c r="G211" s="222">
        <v>1</v>
      </c>
      <c r="H211" s="212"/>
      <c r="I211" s="223">
        <f>ROUND(Tabela114[[#This Row],[Količina]]*Tabela114[[#This Row],[cena/EM]],2)</f>
        <v>0</v>
      </c>
    </row>
    <row r="212" spans="1:9" ht="27.6">
      <c r="A212" s="239">
        <v>211</v>
      </c>
      <c r="B212" s="234" t="s">
        <v>1314</v>
      </c>
      <c r="C212" s="247" t="s">
        <v>2764</v>
      </c>
      <c r="D212" s="302" t="s">
        <v>2765</v>
      </c>
      <c r="E212" s="237"/>
      <c r="F212" s="274" t="s">
        <v>25</v>
      </c>
      <c r="G212" s="222">
        <v>1</v>
      </c>
      <c r="H212" s="212"/>
      <c r="I212" s="223">
        <f>ROUND(Tabela114[[#This Row],[Količina]]*Tabela114[[#This Row],[cena/EM]],2)</f>
        <v>0</v>
      </c>
    </row>
    <row r="213" spans="1:9" ht="27.6">
      <c r="A213" s="239">
        <v>212</v>
      </c>
      <c r="B213" s="234" t="s">
        <v>1314</v>
      </c>
      <c r="C213" s="247" t="s">
        <v>2766</v>
      </c>
      <c r="D213" s="302" t="s">
        <v>2767</v>
      </c>
      <c r="E213" s="237"/>
      <c r="F213" s="274" t="s">
        <v>25</v>
      </c>
      <c r="G213" s="222">
        <v>2</v>
      </c>
      <c r="H213" s="212"/>
      <c r="I213" s="223">
        <f>ROUND(Tabela114[[#This Row],[Količina]]*Tabela114[[#This Row],[cena/EM]],2)</f>
        <v>0</v>
      </c>
    </row>
    <row r="214" spans="1:9" ht="27.6">
      <c r="A214" s="239">
        <v>213</v>
      </c>
      <c r="B214" s="234" t="s">
        <v>1314</v>
      </c>
      <c r="C214" s="247" t="s">
        <v>2768</v>
      </c>
      <c r="D214" s="302" t="s">
        <v>2769</v>
      </c>
      <c r="E214" s="237"/>
      <c r="F214" s="274" t="s">
        <v>25</v>
      </c>
      <c r="G214" s="222">
        <v>1</v>
      </c>
      <c r="H214" s="212"/>
      <c r="I214" s="223">
        <f>ROUND(Tabela114[[#This Row],[Količina]]*Tabela114[[#This Row],[cena/EM]],2)</f>
        <v>0</v>
      </c>
    </row>
    <row r="215" spans="1:9">
      <c r="A215" s="239">
        <v>214</v>
      </c>
      <c r="B215" s="298" t="s">
        <v>1314</v>
      </c>
      <c r="C215" s="303" t="s">
        <v>2350</v>
      </c>
      <c r="D215" s="300" t="s">
        <v>2351</v>
      </c>
      <c r="E215" s="301"/>
      <c r="F215" s="227">
        <f>ROUND(SUM(I216:I216),2)</f>
        <v>0</v>
      </c>
      <c r="G215" s="53"/>
      <c r="H215" s="53"/>
      <c r="I215" s="51" t="str">
        <f>IF(Tabela114[[#This Row],[Količina]]&lt;&gt;0,(ROUND(SUM(Tabela114[[#This Row],[Količina]]*Tabela114[[#This Row],[cena/EM]]),2)),"")</f>
        <v/>
      </c>
    </row>
    <row r="216" spans="1:9">
      <c r="A216" s="239">
        <v>215</v>
      </c>
      <c r="B216" s="234" t="s">
        <v>1314</v>
      </c>
      <c r="C216" s="247" t="s">
        <v>4352</v>
      </c>
      <c r="D216" s="302" t="s">
        <v>2770</v>
      </c>
      <c r="E216" s="237"/>
      <c r="F216" s="304" t="s">
        <v>15</v>
      </c>
      <c r="G216" s="222">
        <v>1</v>
      </c>
      <c r="H216" s="212"/>
      <c r="I216" s="223">
        <f>ROUND(Tabela114[[#This Row],[Količina]]*Tabela114[[#This Row],[cena/EM]],2)</f>
        <v>0</v>
      </c>
    </row>
    <row r="217" spans="1:9">
      <c r="B217" s="419"/>
      <c r="C217" s="420"/>
      <c r="D217" s="421"/>
      <c r="E217" s="421"/>
      <c r="F217" s="422"/>
      <c r="G217" s="423"/>
      <c r="H217" s="424"/>
      <c r="I217" s="424"/>
    </row>
    <row r="218" spans="1:9" ht="41.4">
      <c r="B218" s="425"/>
      <c r="C218" s="426"/>
      <c r="D218" s="427" t="s">
        <v>2771</v>
      </c>
      <c r="E218" s="421"/>
      <c r="F218" s="422"/>
      <c r="G218" s="423"/>
      <c r="H218" s="424"/>
      <c r="I218" s="424"/>
    </row>
    <row r="219" spans="1:9" ht="27.6">
      <c r="B219" s="425"/>
      <c r="C219" s="426"/>
      <c r="D219" s="427" t="s">
        <v>2772</v>
      </c>
      <c r="E219" s="421"/>
      <c r="F219" s="422"/>
      <c r="G219" s="423"/>
      <c r="H219" s="424"/>
      <c r="I219" s="424"/>
    </row>
    <row r="220" spans="1:9" ht="27.6">
      <c r="B220" s="428"/>
      <c r="C220" s="405"/>
      <c r="D220" s="427" t="s">
        <v>2773</v>
      </c>
      <c r="E220" s="276"/>
      <c r="G220" s="429"/>
      <c r="H220" s="430"/>
      <c r="I220" s="430"/>
    </row>
    <row r="221" spans="1:9">
      <c r="B221" s="428"/>
      <c r="C221" s="405"/>
      <c r="D221" s="427" t="s">
        <v>2774</v>
      </c>
      <c r="E221" s="276"/>
      <c r="G221" s="429"/>
      <c r="H221" s="430"/>
      <c r="I221" s="430"/>
    </row>
    <row r="222" spans="1:9" ht="27.6">
      <c r="B222" s="428"/>
      <c r="C222" s="405"/>
      <c r="D222" s="427" t="s">
        <v>2775</v>
      </c>
      <c r="E222" s="276"/>
      <c r="G222" s="429"/>
      <c r="H222" s="430"/>
      <c r="I222" s="430"/>
    </row>
    <row r="223" spans="1:9" ht="27.6">
      <c r="B223" s="428"/>
      <c r="C223" s="405"/>
      <c r="D223" s="427" t="s">
        <v>2776</v>
      </c>
      <c r="E223" s="276"/>
      <c r="G223" s="429"/>
      <c r="H223" s="430"/>
      <c r="I223" s="430"/>
    </row>
  </sheetData>
  <sheetProtection algorithmName="SHA-512" hashValue="xqT5cHeVcC2TSztLrlZ5+PW06hQsPglgUfv5yzLcIBHTUNR/ejMdVvv4FW9/7G31JopTxFVjlOF4djQKzfhM/Q==" saltValue="5FD7pvw8R5qa285XQlm5qQ==" spinCount="100000" sheet="1" objects="1" scenarios="1"/>
  <conditionalFormatting sqref="H9:H13 H16:H136 H138:H170 H172:H214 H216">
    <cfRule type="containsBlanks" dxfId="15" priority="1">
      <formula>LEN(TRIM(H9))=0</formula>
    </cfRule>
  </conditionalFormatting>
  <dataValidations count="1">
    <dataValidation type="custom" allowBlank="1" showInputMessage="1" showErrorMessage="1" errorTitle="Preverite vnos" error="Ceno na EM je potrebno vnesti zaokroženo  na dve decimalni mesti." sqref="H1:H13 H16:H136 H138:H170 H172:H214 H216:H1048576" xr:uid="{00000000-0002-0000-0D00-000000000000}">
      <formula1>H1=ROUND(H1,2)</formula1>
    </dataValidation>
  </dataValidations>
  <pageMargins left="0.7" right="0.7" top="0.75" bottom="0.75" header="0.3" footer="0.3"/>
  <pageSetup paperSize="9" scale="69" fitToHeight="0"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I367"/>
  <sheetViews>
    <sheetView topLeftCell="A127"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318">
        <v>1</v>
      </c>
      <c r="B2" s="6" t="s">
        <v>1315</v>
      </c>
      <c r="C2" s="7" t="s">
        <v>2777</v>
      </c>
      <c r="D2" s="8" t="s">
        <v>2778</v>
      </c>
      <c r="E2" s="9"/>
      <c r="F2" s="10">
        <f>ROUND(F3+F90+F94,2)</f>
        <v>0</v>
      </c>
      <c r="G2" s="11"/>
      <c r="H2" s="10"/>
      <c r="I2" s="57"/>
    </row>
    <row r="3" spans="1:9">
      <c r="A3" s="318">
        <v>2</v>
      </c>
      <c r="B3" s="12" t="s">
        <v>1315</v>
      </c>
      <c r="C3" s="13" t="s">
        <v>2781</v>
      </c>
      <c r="D3" s="14" t="s">
        <v>2782</v>
      </c>
      <c r="E3" s="15"/>
      <c r="F3" s="16">
        <f>ROUND(SUM(F4:F12),2)</f>
        <v>0</v>
      </c>
      <c r="G3" s="16"/>
      <c r="H3" s="16"/>
      <c r="I3" s="55"/>
    </row>
    <row r="4" spans="1:9">
      <c r="A4" s="318">
        <v>3</v>
      </c>
      <c r="B4" s="17" t="s">
        <v>1315</v>
      </c>
      <c r="C4" s="18" t="s">
        <v>2783</v>
      </c>
      <c r="D4" s="19" t="s">
        <v>2784</v>
      </c>
      <c r="E4" s="20"/>
      <c r="F4" s="21">
        <f>ROUND(F13,2)</f>
        <v>0</v>
      </c>
      <c r="G4" s="21"/>
      <c r="H4" s="21"/>
      <c r="I4" s="56"/>
    </row>
    <row r="5" spans="1:9">
      <c r="A5" s="318">
        <v>4</v>
      </c>
      <c r="B5" s="22" t="s">
        <v>1315</v>
      </c>
      <c r="C5" s="18" t="s">
        <v>2785</v>
      </c>
      <c r="D5" s="24" t="s">
        <v>2786</v>
      </c>
      <c r="E5" s="25"/>
      <c r="F5" s="21">
        <f>ROUND(F27,2)</f>
        <v>0</v>
      </c>
      <c r="G5" s="26"/>
      <c r="H5" s="26"/>
      <c r="I5" s="27"/>
    </row>
    <row r="6" spans="1:9">
      <c r="A6" s="318">
        <v>5</v>
      </c>
      <c r="B6" s="22" t="s">
        <v>1315</v>
      </c>
      <c r="C6" s="18" t="s">
        <v>2787</v>
      </c>
      <c r="D6" s="24" t="s">
        <v>2788</v>
      </c>
      <c r="E6" s="28"/>
      <c r="F6" s="21">
        <f>ROUND(F30,2)</f>
        <v>0</v>
      </c>
      <c r="G6" s="29"/>
      <c r="H6" s="29"/>
      <c r="I6" s="27"/>
    </row>
    <row r="7" spans="1:9">
      <c r="A7" s="318">
        <v>6</v>
      </c>
      <c r="B7" s="22" t="s">
        <v>1315</v>
      </c>
      <c r="C7" s="18" t="s">
        <v>2789</v>
      </c>
      <c r="D7" s="24" t="s">
        <v>2790</v>
      </c>
      <c r="E7" s="28"/>
      <c r="F7" s="21">
        <f>ROUND(F32,2)</f>
        <v>0</v>
      </c>
      <c r="G7" s="29"/>
      <c r="H7" s="29"/>
      <c r="I7" s="27"/>
    </row>
    <row r="8" spans="1:9">
      <c r="A8" s="318">
        <v>7</v>
      </c>
      <c r="B8" s="22" t="s">
        <v>1315</v>
      </c>
      <c r="C8" s="18" t="s">
        <v>2791</v>
      </c>
      <c r="D8" s="24" t="s">
        <v>2792</v>
      </c>
      <c r="E8" s="28"/>
      <c r="F8" s="21">
        <f>ROUND(F34,2)</f>
        <v>0</v>
      </c>
      <c r="G8" s="29"/>
      <c r="H8" s="29"/>
      <c r="I8" s="27"/>
    </row>
    <row r="9" spans="1:9">
      <c r="A9" s="318">
        <v>8</v>
      </c>
      <c r="B9" s="22" t="s">
        <v>1315</v>
      </c>
      <c r="C9" s="18" t="s">
        <v>2793</v>
      </c>
      <c r="D9" s="24" t="s">
        <v>2794</v>
      </c>
      <c r="E9" s="28"/>
      <c r="F9" s="21">
        <f>ROUND(F41,2)</f>
        <v>0</v>
      </c>
      <c r="G9" s="29"/>
      <c r="H9" s="29"/>
      <c r="I9" s="27"/>
    </row>
    <row r="10" spans="1:9">
      <c r="A10" s="318">
        <v>9</v>
      </c>
      <c r="B10" s="22" t="s">
        <v>1315</v>
      </c>
      <c r="C10" s="18" t="s">
        <v>2795</v>
      </c>
      <c r="D10" s="24" t="s">
        <v>2796</v>
      </c>
      <c r="E10" s="28"/>
      <c r="F10" s="21">
        <f>ROUND(F51,2)</f>
        <v>0</v>
      </c>
      <c r="G10" s="29"/>
      <c r="H10" s="29"/>
      <c r="I10" s="27"/>
    </row>
    <row r="11" spans="1:9">
      <c r="A11" s="318">
        <v>10</v>
      </c>
      <c r="B11" s="22" t="s">
        <v>1315</v>
      </c>
      <c r="C11" s="18" t="s">
        <v>2797</v>
      </c>
      <c r="D11" s="24" t="s">
        <v>442</v>
      </c>
      <c r="E11" s="28"/>
      <c r="F11" s="21">
        <f>ROUND(F62,2)</f>
        <v>0</v>
      </c>
      <c r="G11" s="29"/>
      <c r="H11" s="29"/>
      <c r="I11" s="27"/>
    </row>
    <row r="12" spans="1:9">
      <c r="A12" s="318">
        <v>11</v>
      </c>
      <c r="B12" s="22" t="s">
        <v>1315</v>
      </c>
      <c r="C12" s="18" t="s">
        <v>2798</v>
      </c>
      <c r="D12" s="24" t="s">
        <v>2799</v>
      </c>
      <c r="E12" s="28"/>
      <c r="F12" s="21">
        <f>ROUND(F86,2)</f>
        <v>0</v>
      </c>
      <c r="G12" s="29"/>
      <c r="H12" s="29"/>
      <c r="I12" s="27"/>
    </row>
    <row r="13" spans="1:9">
      <c r="A13" s="318">
        <v>12</v>
      </c>
      <c r="B13" s="31" t="s">
        <v>1315</v>
      </c>
      <c r="C13" s="32" t="s">
        <v>2783</v>
      </c>
      <c r="D13" s="33" t="s">
        <v>2784</v>
      </c>
      <c r="E13" s="34"/>
      <c r="F13" s="35">
        <f>ROUND(SUM(I14:I26),2)</f>
        <v>0</v>
      </c>
      <c r="G13" s="36"/>
      <c r="H13" s="36"/>
      <c r="I13" s="52"/>
    </row>
    <row r="14" spans="1:9">
      <c r="A14" s="318">
        <v>13</v>
      </c>
      <c r="B14" s="37" t="s">
        <v>1315</v>
      </c>
      <c r="C14" s="38" t="s">
        <v>2800</v>
      </c>
      <c r="D14" s="39" t="s">
        <v>2802</v>
      </c>
      <c r="E14" s="40" t="s">
        <v>2803</v>
      </c>
      <c r="F14" s="43"/>
      <c r="G14" s="54"/>
      <c r="H14" s="54"/>
      <c r="I14" s="223"/>
    </row>
    <row r="15" spans="1:9">
      <c r="A15" s="318">
        <v>14</v>
      </c>
      <c r="B15" s="37" t="s">
        <v>1315</v>
      </c>
      <c r="C15" s="38" t="s">
        <v>2801</v>
      </c>
      <c r="D15" s="39" t="s">
        <v>2805</v>
      </c>
      <c r="E15" s="40" t="s">
        <v>2803</v>
      </c>
      <c r="F15" s="43"/>
      <c r="G15" s="54"/>
      <c r="H15" s="54"/>
      <c r="I15" s="223"/>
    </row>
    <row r="16" spans="1:9" ht="27.6">
      <c r="A16" s="318">
        <v>15</v>
      </c>
      <c r="B16" s="37" t="s">
        <v>1315</v>
      </c>
      <c r="C16" s="38" t="s">
        <v>2804</v>
      </c>
      <c r="D16" s="39" t="s">
        <v>2807</v>
      </c>
      <c r="E16" s="40"/>
      <c r="F16" s="43" t="s">
        <v>25</v>
      </c>
      <c r="G16" s="54">
        <v>3</v>
      </c>
      <c r="H16" s="212"/>
      <c r="I16" s="50">
        <f>ROUND(Tabela155[[#This Row],[Količina]]*Tabela155[[#This Row],[cena/EM]],2)</f>
        <v>0</v>
      </c>
    </row>
    <row r="17" spans="1:9" ht="41.4">
      <c r="A17" s="318">
        <v>16</v>
      </c>
      <c r="B17" s="37" t="s">
        <v>1315</v>
      </c>
      <c r="C17" s="38" t="s">
        <v>2806</v>
      </c>
      <c r="D17" s="39" t="s">
        <v>2809</v>
      </c>
      <c r="E17" s="40"/>
      <c r="F17" s="43" t="s">
        <v>25</v>
      </c>
      <c r="G17" s="54">
        <v>4</v>
      </c>
      <c r="H17" s="212"/>
      <c r="I17" s="50">
        <f>ROUND(Tabela155[[#This Row],[Količina]]*Tabela155[[#This Row],[cena/EM]],2)</f>
        <v>0</v>
      </c>
    </row>
    <row r="18" spans="1:9" ht="27.6">
      <c r="A18" s="318">
        <v>17</v>
      </c>
      <c r="B18" s="37" t="s">
        <v>1315</v>
      </c>
      <c r="C18" s="38" t="s">
        <v>2808</v>
      </c>
      <c r="D18" s="39" t="s">
        <v>2814</v>
      </c>
      <c r="E18" s="40"/>
      <c r="F18" s="43" t="s">
        <v>15</v>
      </c>
      <c r="G18" s="54">
        <v>1</v>
      </c>
      <c r="H18" s="212"/>
      <c r="I18" s="50">
        <f>ROUND(Tabela155[[#This Row],[Količina]]*Tabela155[[#This Row],[cena/EM]],2)</f>
        <v>0</v>
      </c>
    </row>
    <row r="19" spans="1:9" ht="27.6">
      <c r="A19" s="318">
        <v>18</v>
      </c>
      <c r="B19" s="37" t="s">
        <v>1315</v>
      </c>
      <c r="C19" s="38" t="s">
        <v>2810</v>
      </c>
      <c r="D19" s="39" t="s">
        <v>2816</v>
      </c>
      <c r="E19" s="40"/>
      <c r="F19" s="43" t="s">
        <v>25</v>
      </c>
      <c r="G19" s="54">
        <v>1</v>
      </c>
      <c r="H19" s="212"/>
      <c r="I19" s="50">
        <f>ROUND(Tabela155[[#This Row],[Količina]]*Tabela155[[#This Row],[cena/EM]],2)</f>
        <v>0</v>
      </c>
    </row>
    <row r="20" spans="1:9" ht="27.6">
      <c r="A20" s="318">
        <v>19</v>
      </c>
      <c r="B20" s="37" t="s">
        <v>1315</v>
      </c>
      <c r="C20" s="38" t="s">
        <v>2811</v>
      </c>
      <c r="D20" s="39" t="s">
        <v>2818</v>
      </c>
      <c r="E20" s="40"/>
      <c r="F20" s="43" t="s">
        <v>18</v>
      </c>
      <c r="G20" s="54">
        <v>8</v>
      </c>
      <c r="H20" s="212"/>
      <c r="I20" s="50">
        <f>ROUND(Tabela155[[#This Row],[Količina]]*Tabela155[[#This Row],[cena/EM]],2)</f>
        <v>0</v>
      </c>
    </row>
    <row r="21" spans="1:9" ht="27.6">
      <c r="A21" s="318">
        <v>20</v>
      </c>
      <c r="B21" s="37" t="s">
        <v>1315</v>
      </c>
      <c r="C21" s="38" t="s">
        <v>2812</v>
      </c>
      <c r="D21" s="39" t="s">
        <v>2820</v>
      </c>
      <c r="E21" s="40"/>
      <c r="F21" s="43" t="s">
        <v>25</v>
      </c>
      <c r="G21" s="54">
        <v>2</v>
      </c>
      <c r="H21" s="212"/>
      <c r="I21" s="50">
        <f>ROUND(Tabela155[[#This Row],[Količina]]*Tabela155[[#This Row],[cena/EM]],2)</f>
        <v>0</v>
      </c>
    </row>
    <row r="22" spans="1:9" ht="27.6">
      <c r="A22" s="318">
        <v>21</v>
      </c>
      <c r="B22" s="37" t="s">
        <v>1315</v>
      </c>
      <c r="C22" s="38" t="s">
        <v>2813</v>
      </c>
      <c r="D22" s="39" t="s">
        <v>2822</v>
      </c>
      <c r="E22" s="40"/>
      <c r="F22" s="43" t="s">
        <v>25</v>
      </c>
      <c r="G22" s="54">
        <v>1</v>
      </c>
      <c r="H22" s="212"/>
      <c r="I22" s="50">
        <f>ROUND(Tabela155[[#This Row],[Količina]]*Tabela155[[#This Row],[cena/EM]],2)</f>
        <v>0</v>
      </c>
    </row>
    <row r="23" spans="1:9">
      <c r="A23" s="318">
        <v>22</v>
      </c>
      <c r="B23" s="37" t="s">
        <v>1315</v>
      </c>
      <c r="C23" s="38" t="s">
        <v>2815</v>
      </c>
      <c r="D23" s="39" t="s">
        <v>2823</v>
      </c>
      <c r="E23" s="40"/>
      <c r="F23" s="43" t="s">
        <v>25</v>
      </c>
      <c r="G23" s="54">
        <v>1</v>
      </c>
      <c r="H23" s="212"/>
      <c r="I23" s="50">
        <f>ROUND(Tabela155[[#This Row],[Količina]]*Tabela155[[#This Row],[cena/EM]],2)</f>
        <v>0</v>
      </c>
    </row>
    <row r="24" spans="1:9">
      <c r="A24" s="318">
        <v>23</v>
      </c>
      <c r="B24" s="37" t="s">
        <v>1315</v>
      </c>
      <c r="C24" s="38" t="s">
        <v>2817</v>
      </c>
      <c r="D24" s="39" t="s">
        <v>2824</v>
      </c>
      <c r="E24" s="40"/>
      <c r="F24" s="43" t="s">
        <v>15</v>
      </c>
      <c r="G24" s="54">
        <v>4</v>
      </c>
      <c r="H24" s="212"/>
      <c r="I24" s="50">
        <f>ROUND(Tabela155[[#This Row],[Količina]]*Tabela155[[#This Row],[cena/EM]],2)</f>
        <v>0</v>
      </c>
    </row>
    <row r="25" spans="1:9">
      <c r="A25" s="318">
        <v>24</v>
      </c>
      <c r="B25" s="37" t="s">
        <v>1315</v>
      </c>
      <c r="C25" s="38" t="s">
        <v>2819</v>
      </c>
      <c r="D25" s="39" t="s">
        <v>2825</v>
      </c>
      <c r="E25" s="40"/>
      <c r="F25" s="43" t="s">
        <v>15</v>
      </c>
      <c r="G25" s="54">
        <v>2</v>
      </c>
      <c r="H25" s="212"/>
      <c r="I25" s="50">
        <f>ROUND(Tabela155[[#This Row],[Količina]]*Tabela155[[#This Row],[cena/EM]],2)</f>
        <v>0</v>
      </c>
    </row>
    <row r="26" spans="1:9">
      <c r="A26" s="318">
        <v>25</v>
      </c>
      <c r="B26" s="37" t="s">
        <v>1315</v>
      </c>
      <c r="C26" s="38" t="s">
        <v>2821</v>
      </c>
      <c r="D26" s="39" t="s">
        <v>2826</v>
      </c>
      <c r="E26" s="40"/>
      <c r="F26" s="43" t="s">
        <v>15</v>
      </c>
      <c r="G26" s="54">
        <v>3</v>
      </c>
      <c r="H26" s="212"/>
      <c r="I26" s="50">
        <f>ROUND(Tabela155[[#This Row],[Količina]]*Tabela155[[#This Row],[cena/EM]],2)</f>
        <v>0</v>
      </c>
    </row>
    <row r="27" spans="1:9">
      <c r="A27" s="318">
        <v>26</v>
      </c>
      <c r="B27" s="31" t="s">
        <v>1315</v>
      </c>
      <c r="C27" s="32" t="s">
        <v>2785</v>
      </c>
      <c r="D27" s="33" t="s">
        <v>2786</v>
      </c>
      <c r="E27" s="34"/>
      <c r="F27" s="35">
        <f>ROUND(SUM(I28:I29),2)</f>
        <v>0</v>
      </c>
      <c r="G27" s="52"/>
      <c r="H27" s="52"/>
      <c r="I27" s="49" t="str">
        <f>IF(Tabela155[[#This Row],[Količina]]&lt;&gt;0,(ROUND(SUM(Tabela155[[#This Row],[Količina]]*Tabela155[[#This Row],[cena/EM]]),2)),"")</f>
        <v/>
      </c>
    </row>
    <row r="28" spans="1:9">
      <c r="A28" s="318">
        <v>27</v>
      </c>
      <c r="B28" s="37" t="s">
        <v>1315</v>
      </c>
      <c r="C28" s="38" t="s">
        <v>2827</v>
      </c>
      <c r="D28" s="39" t="s">
        <v>2829</v>
      </c>
      <c r="E28" s="44"/>
      <c r="F28" s="43" t="s">
        <v>25</v>
      </c>
      <c r="G28" s="48">
        <v>10</v>
      </c>
      <c r="H28" s="212"/>
      <c r="I28" s="50">
        <f>ROUND(Tabela155[[#This Row],[Količina]]*Tabela155[[#This Row],[cena/EM]],2)</f>
        <v>0</v>
      </c>
    </row>
    <row r="29" spans="1:9">
      <c r="A29" s="318">
        <v>28</v>
      </c>
      <c r="B29" s="37" t="s">
        <v>1315</v>
      </c>
      <c r="C29" s="38" t="s">
        <v>2828</v>
      </c>
      <c r="D29" s="39" t="s">
        <v>2830</v>
      </c>
      <c r="E29" s="44"/>
      <c r="F29" s="43" t="s">
        <v>25</v>
      </c>
      <c r="G29" s="48">
        <v>4</v>
      </c>
      <c r="H29" s="212"/>
      <c r="I29" s="50">
        <f>ROUND(Tabela155[[#This Row],[Količina]]*Tabela155[[#This Row],[cena/EM]],2)</f>
        <v>0</v>
      </c>
    </row>
    <row r="30" spans="1:9">
      <c r="A30" s="318">
        <v>29</v>
      </c>
      <c r="B30" s="31" t="s">
        <v>1315</v>
      </c>
      <c r="C30" s="32" t="s">
        <v>2787</v>
      </c>
      <c r="D30" s="33" t="s">
        <v>2788</v>
      </c>
      <c r="E30" s="34"/>
      <c r="F30" s="35">
        <f>ROUND(SUM(I31:I31),2)</f>
        <v>0</v>
      </c>
      <c r="G30" s="36"/>
      <c r="H30" s="36"/>
      <c r="I30" s="49" t="str">
        <f>IF(Tabela155[[#This Row],[Količina]]&lt;&gt;0,(ROUND(SUM(Tabela155[[#This Row],[Količina]]*Tabela155[[#This Row],[cena/EM]]),2)),"")</f>
        <v/>
      </c>
    </row>
    <row r="31" spans="1:9">
      <c r="A31" s="318">
        <v>30</v>
      </c>
      <c r="B31" s="37" t="s">
        <v>1315</v>
      </c>
      <c r="C31" s="38" t="s">
        <v>2831</v>
      </c>
      <c r="D31" s="39" t="s">
        <v>2832</v>
      </c>
      <c r="E31" s="44"/>
      <c r="F31" s="41" t="s">
        <v>25</v>
      </c>
      <c r="G31" s="45">
        <v>48</v>
      </c>
      <c r="H31" s="212"/>
      <c r="I31" s="50">
        <f>ROUND(Tabela155[[#This Row],[Količina]]*Tabela155[[#This Row],[cena/EM]],2)</f>
        <v>0</v>
      </c>
    </row>
    <row r="32" spans="1:9">
      <c r="A32" s="318">
        <v>31</v>
      </c>
      <c r="B32" s="31" t="s">
        <v>1315</v>
      </c>
      <c r="C32" s="32" t="s">
        <v>2789</v>
      </c>
      <c r="D32" s="33" t="s">
        <v>2790</v>
      </c>
      <c r="E32" s="34"/>
      <c r="F32" s="35">
        <f>ROUND(SUM(I33:I33),2)</f>
        <v>0</v>
      </c>
      <c r="G32" s="36"/>
      <c r="H32" s="36"/>
      <c r="I32" s="49" t="str">
        <f>IF(Tabela155[[#This Row],[Količina]]&lt;&gt;0,(ROUND(SUM(Tabela155[[#This Row],[Količina]]*Tabela155[[#This Row],[cena/EM]]),2)),"")</f>
        <v/>
      </c>
    </row>
    <row r="33" spans="1:9">
      <c r="A33" s="318">
        <v>32</v>
      </c>
      <c r="B33" s="37" t="s">
        <v>1315</v>
      </c>
      <c r="C33" s="38" t="s">
        <v>2833</v>
      </c>
      <c r="D33" s="39" t="s">
        <v>2834</v>
      </c>
      <c r="E33" s="44"/>
      <c r="F33" s="41" t="s">
        <v>18</v>
      </c>
      <c r="G33" s="45">
        <v>1700</v>
      </c>
      <c r="H33" s="212"/>
      <c r="I33" s="50">
        <f>ROUND(Tabela155[[#This Row],[Količina]]*Tabela155[[#This Row],[cena/EM]],2)</f>
        <v>0</v>
      </c>
    </row>
    <row r="34" spans="1:9">
      <c r="A34" s="318">
        <v>33</v>
      </c>
      <c r="B34" s="131" t="s">
        <v>1315</v>
      </c>
      <c r="C34" s="42" t="s">
        <v>2791</v>
      </c>
      <c r="D34" s="33" t="s">
        <v>2792</v>
      </c>
      <c r="E34" s="133"/>
      <c r="F34" s="35">
        <f>ROUND(SUM(I35:I40),2)</f>
        <v>0</v>
      </c>
      <c r="G34" s="319"/>
      <c r="H34" s="319"/>
      <c r="I34" s="320" t="str">
        <f>IF(Tabela155[[#This Row],[Količina]]&lt;&gt;0,(ROUND(SUM(Tabela155[[#This Row],[Količina]]*Tabela155[[#This Row],[cena/EM]]),2)),"")</f>
        <v/>
      </c>
    </row>
    <row r="35" spans="1:9" ht="27.6">
      <c r="A35" s="318">
        <v>34</v>
      </c>
      <c r="B35" s="92" t="s">
        <v>1315</v>
      </c>
      <c r="C35" s="38" t="s">
        <v>2836</v>
      </c>
      <c r="D35" s="75" t="s">
        <v>2837</v>
      </c>
      <c r="E35" s="75"/>
      <c r="F35" s="41" t="s">
        <v>25</v>
      </c>
      <c r="G35" s="45">
        <v>2</v>
      </c>
      <c r="H35" s="212"/>
      <c r="I35" s="50">
        <f>ROUND(Tabela155[[#This Row],[Količina]]*Tabela155[[#This Row],[cena/EM]],2)</f>
        <v>0</v>
      </c>
    </row>
    <row r="36" spans="1:9" ht="27.6">
      <c r="A36" s="318">
        <v>35</v>
      </c>
      <c r="B36" s="92" t="s">
        <v>1315</v>
      </c>
      <c r="C36" s="38" t="s">
        <v>2838</v>
      </c>
      <c r="D36" s="75" t="s">
        <v>2839</v>
      </c>
      <c r="E36" s="75"/>
      <c r="F36" s="41" t="s">
        <v>15</v>
      </c>
      <c r="G36" s="45">
        <v>1</v>
      </c>
      <c r="H36" s="212"/>
      <c r="I36" s="50">
        <f>ROUND(Tabela155[[#This Row],[Količina]]*Tabela155[[#This Row],[cena/EM]],2)</f>
        <v>0</v>
      </c>
    </row>
    <row r="37" spans="1:9" ht="27.6">
      <c r="A37" s="318">
        <v>36</v>
      </c>
      <c r="B37" s="92" t="s">
        <v>1315</v>
      </c>
      <c r="C37" s="38" t="s">
        <v>2840</v>
      </c>
      <c r="D37" s="75" t="s">
        <v>2841</v>
      </c>
      <c r="E37" s="75"/>
      <c r="F37" s="41" t="s">
        <v>25</v>
      </c>
      <c r="G37" s="45">
        <v>1</v>
      </c>
      <c r="H37" s="212"/>
      <c r="I37" s="50">
        <f>ROUND(Tabela155[[#This Row],[Količina]]*Tabela155[[#This Row],[cena/EM]],2)</f>
        <v>0</v>
      </c>
    </row>
    <row r="38" spans="1:9" ht="27.6">
      <c r="A38" s="318">
        <v>37</v>
      </c>
      <c r="B38" s="92" t="s">
        <v>1315</v>
      </c>
      <c r="C38" s="38" t="s">
        <v>2842</v>
      </c>
      <c r="D38" s="75" t="s">
        <v>2843</v>
      </c>
      <c r="E38" s="75"/>
      <c r="F38" s="41" t="s">
        <v>25</v>
      </c>
      <c r="G38" s="45">
        <v>1</v>
      </c>
      <c r="H38" s="212"/>
      <c r="I38" s="50">
        <f>ROUND(Tabela155[[#This Row],[Količina]]*Tabela155[[#This Row],[cena/EM]],2)</f>
        <v>0</v>
      </c>
    </row>
    <row r="39" spans="1:9" ht="27.6">
      <c r="A39" s="318">
        <v>38</v>
      </c>
      <c r="B39" s="92" t="s">
        <v>1315</v>
      </c>
      <c r="C39" s="38" t="s">
        <v>2844</v>
      </c>
      <c r="D39" s="75" t="s">
        <v>2845</v>
      </c>
      <c r="E39" s="75" t="s">
        <v>2846</v>
      </c>
      <c r="F39" s="41"/>
      <c r="G39" s="309"/>
      <c r="H39" s="309"/>
      <c r="I39" s="223"/>
    </row>
    <row r="40" spans="1:9" ht="27.6">
      <c r="A40" s="318">
        <v>39</v>
      </c>
      <c r="B40" s="92" t="s">
        <v>1315</v>
      </c>
      <c r="C40" s="38" t="s">
        <v>2847</v>
      </c>
      <c r="D40" s="75" t="s">
        <v>2848</v>
      </c>
      <c r="E40" s="75" t="s">
        <v>2846</v>
      </c>
      <c r="F40" s="41"/>
      <c r="G40" s="309"/>
      <c r="H40" s="309"/>
      <c r="I40" s="223"/>
    </row>
    <row r="41" spans="1:9">
      <c r="A41" s="318">
        <v>40</v>
      </c>
      <c r="B41" s="131" t="s">
        <v>1315</v>
      </c>
      <c r="C41" s="42" t="s">
        <v>2793</v>
      </c>
      <c r="D41" s="33" t="s">
        <v>2849</v>
      </c>
      <c r="E41" s="133"/>
      <c r="F41" s="35">
        <f>ROUND(SUM(I42:I50),2)</f>
        <v>0</v>
      </c>
      <c r="G41" s="319"/>
      <c r="H41" s="319"/>
      <c r="I41" s="320" t="str">
        <f>IF(Tabela155[[#This Row],[Količina]]&lt;&gt;0,(ROUND(SUM(Tabela155[[#This Row],[Količina]]*Tabela155[[#This Row],[cena/EM]]),2)),"")</f>
        <v/>
      </c>
    </row>
    <row r="42" spans="1:9">
      <c r="A42" s="318">
        <v>41</v>
      </c>
      <c r="B42" s="92" t="s">
        <v>1315</v>
      </c>
      <c r="C42" s="38" t="s">
        <v>2850</v>
      </c>
      <c r="D42" s="75" t="s">
        <v>2851</v>
      </c>
      <c r="E42" s="75"/>
      <c r="F42" s="41" t="s">
        <v>18</v>
      </c>
      <c r="G42" s="45">
        <v>700</v>
      </c>
      <c r="H42" s="212"/>
      <c r="I42" s="50">
        <f>ROUND(Tabela155[[#This Row],[Količina]]*Tabela155[[#This Row],[cena/EM]],2)</f>
        <v>0</v>
      </c>
    </row>
    <row r="43" spans="1:9">
      <c r="A43" s="318">
        <v>42</v>
      </c>
      <c r="B43" s="92" t="s">
        <v>1315</v>
      </c>
      <c r="C43" s="38" t="s">
        <v>2852</v>
      </c>
      <c r="D43" s="75" t="s">
        <v>2853</v>
      </c>
      <c r="E43" s="75"/>
      <c r="F43" s="41" t="s">
        <v>18</v>
      </c>
      <c r="G43" s="45">
        <v>2200</v>
      </c>
      <c r="H43" s="212"/>
      <c r="I43" s="50">
        <f>ROUND(Tabela155[[#This Row],[Količina]]*Tabela155[[#This Row],[cena/EM]],2)</f>
        <v>0</v>
      </c>
    </row>
    <row r="44" spans="1:9">
      <c r="A44" s="318">
        <v>43</v>
      </c>
      <c r="B44" s="92" t="s">
        <v>1315</v>
      </c>
      <c r="C44" s="38" t="s">
        <v>2854</v>
      </c>
      <c r="D44" s="75" t="s">
        <v>2855</v>
      </c>
      <c r="E44" s="75"/>
      <c r="F44" s="41" t="s">
        <v>18</v>
      </c>
      <c r="G44" s="45">
        <v>320</v>
      </c>
      <c r="H44" s="212"/>
      <c r="I44" s="50">
        <f>ROUND(Tabela155[[#This Row],[Količina]]*Tabela155[[#This Row],[cena/EM]],2)</f>
        <v>0</v>
      </c>
    </row>
    <row r="45" spans="1:9">
      <c r="A45" s="318">
        <v>44</v>
      </c>
      <c r="B45" s="92" t="s">
        <v>1315</v>
      </c>
      <c r="C45" s="38" t="s">
        <v>2856</v>
      </c>
      <c r="D45" s="75" t="s">
        <v>2857</v>
      </c>
      <c r="E45" s="75"/>
      <c r="F45" s="41" t="s">
        <v>18</v>
      </c>
      <c r="G45" s="45">
        <v>780</v>
      </c>
      <c r="H45" s="212"/>
      <c r="I45" s="50">
        <f>ROUND(Tabela155[[#This Row],[Količina]]*Tabela155[[#This Row],[cena/EM]],2)</f>
        <v>0</v>
      </c>
    </row>
    <row r="46" spans="1:9">
      <c r="A46" s="318">
        <v>45</v>
      </c>
      <c r="B46" s="92" t="s">
        <v>1315</v>
      </c>
      <c r="C46" s="38" t="s">
        <v>2858</v>
      </c>
      <c r="D46" s="75" t="s">
        <v>2859</v>
      </c>
      <c r="E46" s="75"/>
      <c r="F46" s="41" t="s">
        <v>18</v>
      </c>
      <c r="G46" s="45">
        <v>270</v>
      </c>
      <c r="H46" s="212"/>
      <c r="I46" s="50">
        <f>ROUND(Tabela155[[#This Row],[Količina]]*Tabela155[[#This Row],[cena/EM]],2)</f>
        <v>0</v>
      </c>
    </row>
    <row r="47" spans="1:9">
      <c r="A47" s="318">
        <v>46</v>
      </c>
      <c r="B47" s="92" t="s">
        <v>1315</v>
      </c>
      <c r="C47" s="38" t="s">
        <v>2860</v>
      </c>
      <c r="D47" s="75" t="s">
        <v>2861</v>
      </c>
      <c r="E47" s="75"/>
      <c r="F47" s="41" t="s">
        <v>18</v>
      </c>
      <c r="G47" s="45">
        <v>820</v>
      </c>
      <c r="H47" s="212"/>
      <c r="I47" s="50">
        <f>ROUND(Tabela155[[#This Row],[Količina]]*Tabela155[[#This Row],[cena/EM]],2)</f>
        <v>0</v>
      </c>
    </row>
    <row r="48" spans="1:9">
      <c r="A48" s="318">
        <v>47</v>
      </c>
      <c r="B48" s="92" t="s">
        <v>1315</v>
      </c>
      <c r="C48" s="38" t="s">
        <v>2862</v>
      </c>
      <c r="D48" s="75" t="s">
        <v>2863</v>
      </c>
      <c r="E48" s="75"/>
      <c r="F48" s="41" t="s">
        <v>18</v>
      </c>
      <c r="G48" s="45">
        <v>550</v>
      </c>
      <c r="H48" s="212"/>
      <c r="I48" s="50">
        <f>ROUND(Tabela155[[#This Row],[Količina]]*Tabela155[[#This Row],[cena/EM]],2)</f>
        <v>0</v>
      </c>
    </row>
    <row r="49" spans="1:9">
      <c r="A49" s="318">
        <v>48</v>
      </c>
      <c r="B49" s="92" t="s">
        <v>1315</v>
      </c>
      <c r="C49" s="38" t="s">
        <v>2864</v>
      </c>
      <c r="D49" s="75" t="s">
        <v>2865</v>
      </c>
      <c r="E49" s="75"/>
      <c r="F49" s="41" t="s">
        <v>18</v>
      </c>
      <c r="G49" s="45">
        <v>550</v>
      </c>
      <c r="H49" s="212"/>
      <c r="I49" s="50">
        <f>ROUND(Tabela155[[#This Row],[Količina]]*Tabela155[[#This Row],[cena/EM]],2)</f>
        <v>0</v>
      </c>
    </row>
    <row r="50" spans="1:9">
      <c r="A50" s="318">
        <v>49</v>
      </c>
      <c r="B50" s="92" t="s">
        <v>1315</v>
      </c>
      <c r="C50" s="38" t="s">
        <v>2866</v>
      </c>
      <c r="D50" s="75" t="s">
        <v>2867</v>
      </c>
      <c r="E50" s="75" t="s">
        <v>2846</v>
      </c>
      <c r="F50" s="41" t="s">
        <v>18</v>
      </c>
      <c r="G50" s="45"/>
      <c r="H50" s="45"/>
      <c r="I50" s="50"/>
    </row>
    <row r="51" spans="1:9">
      <c r="A51" s="318">
        <v>50</v>
      </c>
      <c r="B51" s="131" t="s">
        <v>1315</v>
      </c>
      <c r="C51" s="42" t="s">
        <v>2795</v>
      </c>
      <c r="D51" s="33" t="s">
        <v>2796</v>
      </c>
      <c r="E51" s="133"/>
      <c r="F51" s="35">
        <f>ROUND(SUM(I52:I61),2)</f>
        <v>0</v>
      </c>
      <c r="G51" s="319"/>
      <c r="H51" s="319"/>
      <c r="I51" s="320" t="str">
        <f>IF(Tabela155[[#This Row],[Količina]]&lt;&gt;0,(ROUND(SUM(Tabela155[[#This Row],[Količina]]*Tabela155[[#This Row],[cena/EM]]),2)),"")</f>
        <v/>
      </c>
    </row>
    <row r="52" spans="1:9">
      <c r="A52" s="318">
        <v>51</v>
      </c>
      <c r="B52" s="92" t="s">
        <v>1315</v>
      </c>
      <c r="C52" s="38" t="s">
        <v>2868</v>
      </c>
      <c r="D52" s="75" t="s">
        <v>2870</v>
      </c>
      <c r="E52" s="75"/>
      <c r="F52" s="41" t="s">
        <v>25</v>
      </c>
      <c r="G52" s="45">
        <v>1</v>
      </c>
      <c r="H52" s="212"/>
      <c r="I52" s="50">
        <f>ROUND(Tabela155[[#This Row],[Količina]]*Tabela155[[#This Row],[cena/EM]],2)</f>
        <v>0</v>
      </c>
    </row>
    <row r="53" spans="1:9">
      <c r="A53" s="318">
        <v>52</v>
      </c>
      <c r="B53" s="92" t="s">
        <v>1315</v>
      </c>
      <c r="C53" s="38" t="s">
        <v>2869</v>
      </c>
      <c r="D53" s="75" t="s">
        <v>2873</v>
      </c>
      <c r="E53" s="75"/>
      <c r="F53" s="41" t="s">
        <v>25</v>
      </c>
      <c r="G53" s="45">
        <v>1</v>
      </c>
      <c r="H53" s="212"/>
      <c r="I53" s="50">
        <f>ROUND(Tabela155[[#This Row],[Količina]]*Tabela155[[#This Row],[cena/EM]],2)</f>
        <v>0</v>
      </c>
    </row>
    <row r="54" spans="1:9">
      <c r="A54" s="318">
        <v>53</v>
      </c>
      <c r="B54" s="92" t="s">
        <v>1315</v>
      </c>
      <c r="C54" s="38" t="s">
        <v>2871</v>
      </c>
      <c r="D54" s="75" t="s">
        <v>2613</v>
      </c>
      <c r="E54" s="75"/>
      <c r="F54" s="41" t="s">
        <v>25</v>
      </c>
      <c r="G54" s="45">
        <v>25</v>
      </c>
      <c r="H54" s="212"/>
      <c r="I54" s="50">
        <f>ROUND(Tabela155[[#This Row],[Količina]]*Tabela155[[#This Row],[cena/EM]],2)</f>
        <v>0</v>
      </c>
    </row>
    <row r="55" spans="1:9">
      <c r="A55" s="318">
        <v>54</v>
      </c>
      <c r="B55" s="92" t="s">
        <v>1315</v>
      </c>
      <c r="C55" s="38" t="s">
        <v>2872</v>
      </c>
      <c r="D55" s="75" t="s">
        <v>2876</v>
      </c>
      <c r="E55" s="75"/>
      <c r="F55" s="41" t="s">
        <v>25</v>
      </c>
      <c r="G55" s="45">
        <v>25</v>
      </c>
      <c r="H55" s="212"/>
      <c r="I55" s="50">
        <f>ROUND(Tabela155[[#This Row],[Količina]]*Tabela155[[#This Row],[cena/EM]],2)</f>
        <v>0</v>
      </c>
    </row>
    <row r="56" spans="1:9">
      <c r="A56" s="318">
        <v>55</v>
      </c>
      <c r="B56" s="92" t="s">
        <v>1315</v>
      </c>
      <c r="C56" s="38" t="s">
        <v>2874</v>
      </c>
      <c r="D56" s="75" t="s">
        <v>2878</v>
      </c>
      <c r="E56" s="75"/>
      <c r="F56" s="41" t="s">
        <v>25</v>
      </c>
      <c r="G56" s="45">
        <v>4</v>
      </c>
      <c r="H56" s="212"/>
      <c r="I56" s="50">
        <f>ROUND(Tabela155[[#This Row],[Količina]]*Tabela155[[#This Row],[cena/EM]],2)</f>
        <v>0</v>
      </c>
    </row>
    <row r="57" spans="1:9">
      <c r="A57" s="318">
        <v>56</v>
      </c>
      <c r="B57" s="92" t="s">
        <v>1315</v>
      </c>
      <c r="C57" s="38" t="s">
        <v>2875</v>
      </c>
      <c r="D57" s="75" t="s">
        <v>2880</v>
      </c>
      <c r="E57" s="75"/>
      <c r="F57" s="41" t="s">
        <v>25</v>
      </c>
      <c r="G57" s="45">
        <v>6</v>
      </c>
      <c r="H57" s="212"/>
      <c r="I57" s="50">
        <f>ROUND(Tabela155[[#This Row],[Količina]]*Tabela155[[#This Row],[cena/EM]],2)</f>
        <v>0</v>
      </c>
    </row>
    <row r="58" spans="1:9">
      <c r="A58" s="318">
        <v>57</v>
      </c>
      <c r="B58" s="92" t="s">
        <v>1315</v>
      </c>
      <c r="C58" s="38" t="s">
        <v>2877</v>
      </c>
      <c r="D58" s="75" t="s">
        <v>2882</v>
      </c>
      <c r="E58" s="75" t="s">
        <v>2846</v>
      </c>
      <c r="F58" s="41"/>
      <c r="G58" s="45"/>
      <c r="H58" s="45"/>
      <c r="I58" s="50"/>
    </row>
    <row r="59" spans="1:9">
      <c r="A59" s="318">
        <v>58</v>
      </c>
      <c r="B59" s="92" t="s">
        <v>1315</v>
      </c>
      <c r="C59" s="38" t="s">
        <v>2879</v>
      </c>
      <c r="D59" s="75" t="s">
        <v>2884</v>
      </c>
      <c r="E59" s="75"/>
      <c r="F59" s="41" t="s">
        <v>2835</v>
      </c>
      <c r="G59" s="45">
        <v>250</v>
      </c>
      <c r="H59" s="212"/>
      <c r="I59" s="50">
        <f>ROUND(Tabela155[[#This Row],[Količina]]*Tabela155[[#This Row],[cena/EM]],2)</f>
        <v>0</v>
      </c>
    </row>
    <row r="60" spans="1:9">
      <c r="A60" s="318">
        <v>59</v>
      </c>
      <c r="B60" s="92" t="s">
        <v>1315</v>
      </c>
      <c r="C60" s="38" t="s">
        <v>2881</v>
      </c>
      <c r="D60" s="75" t="s">
        <v>2885</v>
      </c>
      <c r="E60" s="75"/>
      <c r="F60" s="41" t="s">
        <v>25</v>
      </c>
      <c r="G60" s="45">
        <v>2</v>
      </c>
      <c r="H60" s="212"/>
      <c r="I60" s="50">
        <f>ROUND(Tabela155[[#This Row],[Količina]]*Tabela155[[#This Row],[cena/EM]],2)</f>
        <v>0</v>
      </c>
    </row>
    <row r="61" spans="1:9">
      <c r="A61" s="318">
        <v>60</v>
      </c>
      <c r="B61" s="92" t="s">
        <v>1315</v>
      </c>
      <c r="C61" s="38" t="s">
        <v>2883</v>
      </c>
      <c r="D61" s="75" t="s">
        <v>2886</v>
      </c>
      <c r="E61" s="75"/>
      <c r="F61" s="41" t="s">
        <v>25</v>
      </c>
      <c r="G61" s="45">
        <v>2</v>
      </c>
      <c r="H61" s="212"/>
      <c r="I61" s="50">
        <f>ROUND(Tabela155[[#This Row],[Količina]]*Tabela155[[#This Row],[cena/EM]],2)</f>
        <v>0</v>
      </c>
    </row>
    <row r="62" spans="1:9">
      <c r="A62" s="318">
        <v>61</v>
      </c>
      <c r="B62" s="131" t="s">
        <v>1315</v>
      </c>
      <c r="C62" s="42" t="s">
        <v>2797</v>
      </c>
      <c r="D62" s="33" t="s">
        <v>442</v>
      </c>
      <c r="E62" s="133"/>
      <c r="F62" s="35">
        <f>ROUND(SUM(I63:I85),2)</f>
        <v>0</v>
      </c>
      <c r="G62" s="319"/>
      <c r="H62" s="319"/>
      <c r="I62" s="320" t="str">
        <f>IF(Tabela155[[#This Row],[Količina]]&lt;&gt;0,(ROUND(SUM(Tabela155[[#This Row],[Količina]]*Tabela155[[#This Row],[cena/EM]]),2)),"")</f>
        <v/>
      </c>
    </row>
    <row r="63" spans="1:9" ht="27.6">
      <c r="A63" s="318">
        <v>62</v>
      </c>
      <c r="B63" s="92" t="s">
        <v>1315</v>
      </c>
      <c r="C63" s="38" t="s">
        <v>2887</v>
      </c>
      <c r="D63" s="75" t="s">
        <v>2367</v>
      </c>
      <c r="E63" s="75"/>
      <c r="F63" s="41" t="s">
        <v>15</v>
      </c>
      <c r="G63" s="45">
        <v>1</v>
      </c>
      <c r="H63" s="212"/>
      <c r="I63" s="50">
        <f>ROUND(Tabela155[[#This Row],[Količina]]*Tabela155[[#This Row],[cena/EM]],2)</f>
        <v>0</v>
      </c>
    </row>
    <row r="64" spans="1:9" ht="41.4">
      <c r="A64" s="318">
        <v>63</v>
      </c>
      <c r="B64" s="92" t="s">
        <v>1315</v>
      </c>
      <c r="C64" s="38" t="s">
        <v>2888</v>
      </c>
      <c r="D64" s="75" t="s">
        <v>2889</v>
      </c>
      <c r="E64" s="75"/>
      <c r="F64" s="41" t="s">
        <v>18</v>
      </c>
      <c r="G64" s="45">
        <v>47</v>
      </c>
      <c r="H64" s="212"/>
      <c r="I64" s="50">
        <f>ROUND(Tabela155[[#This Row],[Količina]]*Tabela155[[#This Row],[cena/EM]],2)</f>
        <v>0</v>
      </c>
    </row>
    <row r="65" spans="1:9" ht="41.4">
      <c r="A65" s="318">
        <v>64</v>
      </c>
      <c r="B65" s="92" t="s">
        <v>1315</v>
      </c>
      <c r="C65" s="38" t="s">
        <v>2890</v>
      </c>
      <c r="D65" s="75" t="s">
        <v>2891</v>
      </c>
      <c r="E65" s="75"/>
      <c r="F65" s="41" t="s">
        <v>18</v>
      </c>
      <c r="G65" s="45">
        <v>50</v>
      </c>
      <c r="H65" s="212"/>
      <c r="I65" s="50">
        <f>ROUND(Tabela155[[#This Row],[Količina]]*Tabela155[[#This Row],[cena/EM]],2)</f>
        <v>0</v>
      </c>
    </row>
    <row r="66" spans="1:9" ht="41.4">
      <c r="A66" s="318">
        <v>65</v>
      </c>
      <c r="B66" s="92" t="s">
        <v>1315</v>
      </c>
      <c r="C66" s="38" t="s">
        <v>2892</v>
      </c>
      <c r="D66" s="75" t="s">
        <v>2893</v>
      </c>
      <c r="E66" s="75"/>
      <c r="F66" s="41" t="s">
        <v>18</v>
      </c>
      <c r="G66" s="45">
        <v>10</v>
      </c>
      <c r="H66" s="212"/>
      <c r="I66" s="50">
        <f>ROUND(Tabela155[[#This Row],[Količina]]*Tabela155[[#This Row],[cena/EM]],2)</f>
        <v>0</v>
      </c>
    </row>
    <row r="67" spans="1:9" ht="41.4">
      <c r="A67" s="318">
        <v>66</v>
      </c>
      <c r="B67" s="92" t="s">
        <v>1315</v>
      </c>
      <c r="C67" s="38" t="s">
        <v>2894</v>
      </c>
      <c r="D67" s="75" t="s">
        <v>2895</v>
      </c>
      <c r="E67" s="75"/>
      <c r="F67" s="41" t="s">
        <v>18</v>
      </c>
      <c r="G67" s="45">
        <v>21</v>
      </c>
      <c r="H67" s="212"/>
      <c r="I67" s="50">
        <f>ROUND(Tabela155[[#This Row],[Količina]]*Tabela155[[#This Row],[cena/EM]],2)</f>
        <v>0</v>
      </c>
    </row>
    <row r="68" spans="1:9">
      <c r="A68" s="318">
        <v>67</v>
      </c>
      <c r="B68" s="92" t="s">
        <v>1315</v>
      </c>
      <c r="C68" s="38" t="s">
        <v>2896</v>
      </c>
      <c r="D68" s="75" t="s">
        <v>2496</v>
      </c>
      <c r="E68" s="75"/>
      <c r="F68" s="41" t="s">
        <v>25</v>
      </c>
      <c r="G68" s="45">
        <v>6</v>
      </c>
      <c r="H68" s="212"/>
      <c r="I68" s="50">
        <f>ROUND(Tabela155[[#This Row],[Količina]]*Tabela155[[#This Row],[cena/EM]],2)</f>
        <v>0</v>
      </c>
    </row>
    <row r="69" spans="1:9" ht="27.6">
      <c r="A69" s="318">
        <v>68</v>
      </c>
      <c r="B69" s="92" t="s">
        <v>1315</v>
      </c>
      <c r="C69" s="38" t="s">
        <v>2897</v>
      </c>
      <c r="D69" s="75" t="s">
        <v>2502</v>
      </c>
      <c r="E69" s="75"/>
      <c r="F69" s="41" t="s">
        <v>25</v>
      </c>
      <c r="G69" s="45">
        <v>9</v>
      </c>
      <c r="H69" s="212"/>
      <c r="I69" s="50">
        <f>ROUND(Tabela155[[#This Row],[Količina]]*Tabela155[[#This Row],[cena/EM]],2)</f>
        <v>0</v>
      </c>
    </row>
    <row r="70" spans="1:9" ht="27.6">
      <c r="A70" s="318">
        <v>69</v>
      </c>
      <c r="B70" s="92" t="s">
        <v>1315</v>
      </c>
      <c r="C70" s="38" t="s">
        <v>2898</v>
      </c>
      <c r="D70" s="75" t="s">
        <v>2899</v>
      </c>
      <c r="E70" s="75"/>
      <c r="F70" s="41" t="s">
        <v>25</v>
      </c>
      <c r="G70" s="45">
        <v>1</v>
      </c>
      <c r="H70" s="212"/>
      <c r="I70" s="50">
        <f>ROUND(Tabela155[[#This Row],[Količina]]*Tabela155[[#This Row],[cena/EM]],2)</f>
        <v>0</v>
      </c>
    </row>
    <row r="71" spans="1:9" ht="27.6">
      <c r="A71" s="318">
        <v>70</v>
      </c>
      <c r="B71" s="92" t="s">
        <v>1315</v>
      </c>
      <c r="C71" s="38" t="s">
        <v>2900</v>
      </c>
      <c r="D71" s="321" t="s">
        <v>2901</v>
      </c>
      <c r="E71" s="75"/>
      <c r="F71" s="41" t="s">
        <v>15</v>
      </c>
      <c r="G71" s="45">
        <v>1</v>
      </c>
      <c r="H71" s="212"/>
      <c r="I71" s="50">
        <f>ROUND(Tabela155[[#This Row],[Količina]]*Tabela155[[#This Row],[cena/EM]],2)</f>
        <v>0</v>
      </c>
    </row>
    <row r="72" spans="1:9">
      <c r="A72" s="318">
        <v>71</v>
      </c>
      <c r="B72" s="92" t="s">
        <v>1315</v>
      </c>
      <c r="C72" s="38" t="s">
        <v>2902</v>
      </c>
      <c r="D72" s="75" t="s">
        <v>2903</v>
      </c>
      <c r="E72" s="75"/>
      <c r="F72" s="41" t="s">
        <v>18</v>
      </c>
      <c r="G72" s="45">
        <v>5</v>
      </c>
      <c r="H72" s="212"/>
      <c r="I72" s="50">
        <f>ROUND(Tabela155[[#This Row],[Količina]]*Tabela155[[#This Row],[cena/EM]],2)</f>
        <v>0</v>
      </c>
    </row>
    <row r="73" spans="1:9" ht="27.6">
      <c r="A73" s="318">
        <v>72</v>
      </c>
      <c r="B73" s="92" t="s">
        <v>1315</v>
      </c>
      <c r="C73" s="38" t="s">
        <v>2904</v>
      </c>
      <c r="D73" s="75" t="s">
        <v>2419</v>
      </c>
      <c r="E73" s="75"/>
      <c r="F73" s="41" t="s">
        <v>18</v>
      </c>
      <c r="G73" s="45">
        <v>10</v>
      </c>
      <c r="H73" s="212"/>
      <c r="I73" s="50">
        <f>ROUND(Tabela155[[#This Row],[Količina]]*Tabela155[[#This Row],[cena/EM]],2)</f>
        <v>0</v>
      </c>
    </row>
    <row r="74" spans="1:9" ht="41.4">
      <c r="A74" s="318">
        <v>73</v>
      </c>
      <c r="B74" s="92" t="s">
        <v>1315</v>
      </c>
      <c r="C74" s="38" t="s">
        <v>2905</v>
      </c>
      <c r="D74" s="75" t="s">
        <v>2906</v>
      </c>
      <c r="E74" s="75"/>
      <c r="F74" s="41" t="s">
        <v>18</v>
      </c>
      <c r="G74" s="45">
        <v>60</v>
      </c>
      <c r="H74" s="212"/>
      <c r="I74" s="50">
        <f>ROUND(Tabela155[[#This Row],[Količina]]*Tabela155[[#This Row],[cena/EM]],2)</f>
        <v>0</v>
      </c>
    </row>
    <row r="75" spans="1:9" ht="27.6">
      <c r="A75" s="318">
        <v>74</v>
      </c>
      <c r="B75" s="92" t="s">
        <v>1315</v>
      </c>
      <c r="C75" s="38" t="s">
        <v>2907</v>
      </c>
      <c r="D75" s="75" t="s">
        <v>2421</v>
      </c>
      <c r="E75" s="75"/>
      <c r="F75" s="41" t="s">
        <v>18</v>
      </c>
      <c r="G75" s="45">
        <v>360</v>
      </c>
      <c r="H75" s="212"/>
      <c r="I75" s="50">
        <f>ROUND(Tabela155[[#This Row],[Količina]]*Tabela155[[#This Row],[cena/EM]],2)</f>
        <v>0</v>
      </c>
    </row>
    <row r="76" spans="1:9" ht="27.6">
      <c r="A76" s="318">
        <v>75</v>
      </c>
      <c r="B76" s="92" t="s">
        <v>1315</v>
      </c>
      <c r="C76" s="38" t="s">
        <v>2908</v>
      </c>
      <c r="D76" s="75" t="s">
        <v>2909</v>
      </c>
      <c r="E76" s="75"/>
      <c r="F76" s="41" t="s">
        <v>18</v>
      </c>
      <c r="G76" s="45">
        <v>22</v>
      </c>
      <c r="H76" s="212"/>
      <c r="I76" s="50">
        <f>ROUND(Tabela155[[#This Row],[Količina]]*Tabela155[[#This Row],[cena/EM]],2)</f>
        <v>0</v>
      </c>
    </row>
    <row r="77" spans="1:9" ht="27.6">
      <c r="A77" s="318">
        <v>76</v>
      </c>
      <c r="B77" s="92" t="s">
        <v>1315</v>
      </c>
      <c r="C77" s="38" t="s">
        <v>2910</v>
      </c>
      <c r="D77" s="75" t="s">
        <v>2443</v>
      </c>
      <c r="E77" s="75"/>
      <c r="F77" s="41" t="s">
        <v>18</v>
      </c>
      <c r="G77" s="45">
        <v>22</v>
      </c>
      <c r="H77" s="212"/>
      <c r="I77" s="50">
        <f>ROUND(Tabela155[[#This Row],[Količina]]*Tabela155[[#This Row],[cena/EM]],2)</f>
        <v>0</v>
      </c>
    </row>
    <row r="78" spans="1:9">
      <c r="A78" s="318">
        <v>77</v>
      </c>
      <c r="B78" s="92" t="s">
        <v>1315</v>
      </c>
      <c r="C78" s="38" t="s">
        <v>2911</v>
      </c>
      <c r="D78" s="75" t="s">
        <v>2912</v>
      </c>
      <c r="E78" s="75"/>
      <c r="F78" s="41" t="s">
        <v>15</v>
      </c>
      <c r="G78" s="45">
        <v>2</v>
      </c>
      <c r="H78" s="212"/>
      <c r="I78" s="50">
        <f>ROUND(Tabela155[[#This Row],[Količina]]*Tabela155[[#This Row],[cena/EM]],2)</f>
        <v>0</v>
      </c>
    </row>
    <row r="79" spans="1:9">
      <c r="A79" s="318">
        <v>78</v>
      </c>
      <c r="B79" s="92" t="s">
        <v>1315</v>
      </c>
      <c r="C79" s="38" t="s">
        <v>2913</v>
      </c>
      <c r="D79" s="75" t="s">
        <v>2914</v>
      </c>
      <c r="E79" s="75"/>
      <c r="F79" s="41" t="s">
        <v>18</v>
      </c>
      <c r="G79" s="45">
        <v>450</v>
      </c>
      <c r="H79" s="212"/>
      <c r="I79" s="50">
        <f>ROUND(Tabela155[[#This Row],[Količina]]*Tabela155[[#This Row],[cena/EM]],2)</f>
        <v>0</v>
      </c>
    </row>
    <row r="80" spans="1:9" ht="27.6">
      <c r="A80" s="318">
        <v>79</v>
      </c>
      <c r="B80" s="92" t="s">
        <v>1315</v>
      </c>
      <c r="C80" s="38" t="s">
        <v>2915</v>
      </c>
      <c r="D80" s="75" t="s">
        <v>2916</v>
      </c>
      <c r="E80" s="75"/>
      <c r="F80" s="41" t="s">
        <v>18</v>
      </c>
      <c r="G80" s="45">
        <v>250</v>
      </c>
      <c r="H80" s="212"/>
      <c r="I80" s="50">
        <f>ROUND(Tabela155[[#This Row],[Količina]]*Tabela155[[#This Row],[cena/EM]],2)</f>
        <v>0</v>
      </c>
    </row>
    <row r="81" spans="1:9" ht="27.6">
      <c r="A81" s="318">
        <v>80</v>
      </c>
      <c r="B81" s="92" t="s">
        <v>1315</v>
      </c>
      <c r="C81" s="38" t="s">
        <v>2917</v>
      </c>
      <c r="D81" s="75" t="s">
        <v>2918</v>
      </c>
      <c r="E81" s="75"/>
      <c r="F81" s="41" t="s">
        <v>18</v>
      </c>
      <c r="G81" s="45">
        <v>15</v>
      </c>
      <c r="H81" s="212"/>
      <c r="I81" s="50">
        <f>ROUND(Tabela155[[#This Row],[Količina]]*Tabela155[[#This Row],[cena/EM]],2)</f>
        <v>0</v>
      </c>
    </row>
    <row r="82" spans="1:9">
      <c r="A82" s="318">
        <v>81</v>
      </c>
      <c r="B82" s="92" t="s">
        <v>1315</v>
      </c>
      <c r="C82" s="38" t="s">
        <v>2919</v>
      </c>
      <c r="D82" s="75" t="s">
        <v>2920</v>
      </c>
      <c r="E82" s="75"/>
      <c r="F82" s="41" t="s">
        <v>15</v>
      </c>
      <c r="G82" s="45">
        <v>1</v>
      </c>
      <c r="H82" s="212"/>
      <c r="I82" s="50">
        <f>ROUND(Tabela155[[#This Row],[Količina]]*Tabela155[[#This Row],[cena/EM]],2)</f>
        <v>0</v>
      </c>
    </row>
    <row r="83" spans="1:9">
      <c r="A83" s="318">
        <v>82</v>
      </c>
      <c r="B83" s="92" t="s">
        <v>1315</v>
      </c>
      <c r="C83" s="38" t="s">
        <v>2921</v>
      </c>
      <c r="D83" s="75" t="s">
        <v>2922</v>
      </c>
      <c r="E83" s="75"/>
      <c r="F83" s="41" t="s">
        <v>25</v>
      </c>
      <c r="G83" s="45">
        <v>6</v>
      </c>
      <c r="H83" s="212"/>
      <c r="I83" s="50">
        <f>ROUND(Tabela155[[#This Row],[Količina]]*Tabela155[[#This Row],[cena/EM]],2)</f>
        <v>0</v>
      </c>
    </row>
    <row r="84" spans="1:9">
      <c r="A84" s="318">
        <v>83</v>
      </c>
      <c r="B84" s="92" t="s">
        <v>1315</v>
      </c>
      <c r="C84" s="38" t="s">
        <v>2923</v>
      </c>
      <c r="D84" s="75" t="s">
        <v>2924</v>
      </c>
      <c r="E84" s="75"/>
      <c r="F84" s="41" t="s">
        <v>90</v>
      </c>
      <c r="G84" s="45">
        <v>200</v>
      </c>
      <c r="H84" s="212"/>
      <c r="I84" s="50">
        <f>ROUND(Tabela155[[#This Row],[Količina]]*Tabela155[[#This Row],[cena/EM]],2)</f>
        <v>0</v>
      </c>
    </row>
    <row r="85" spans="1:9">
      <c r="A85" s="318">
        <v>84</v>
      </c>
      <c r="B85" s="92" t="s">
        <v>1315</v>
      </c>
      <c r="C85" s="38" t="s">
        <v>2925</v>
      </c>
      <c r="D85" s="75" t="s">
        <v>2926</v>
      </c>
      <c r="E85" s="75"/>
      <c r="F85" s="41" t="s">
        <v>18</v>
      </c>
      <c r="G85" s="45">
        <v>120</v>
      </c>
      <c r="H85" s="212"/>
      <c r="I85" s="50">
        <f>ROUND(Tabela155[[#This Row],[Količina]]*Tabela155[[#This Row],[cena/EM]],2)</f>
        <v>0</v>
      </c>
    </row>
    <row r="86" spans="1:9">
      <c r="A86" s="318">
        <v>85</v>
      </c>
      <c r="B86" s="131" t="s">
        <v>1315</v>
      </c>
      <c r="C86" s="42" t="s">
        <v>2798</v>
      </c>
      <c r="D86" s="132" t="s">
        <v>2799</v>
      </c>
      <c r="E86" s="133"/>
      <c r="F86" s="35">
        <f>ROUND(SUM(I87:I89),2)</f>
        <v>0</v>
      </c>
      <c r="G86" s="319"/>
      <c r="H86" s="319"/>
      <c r="I86" s="320" t="str">
        <f>IF(Tabela155[[#This Row],[Količina]]&lt;&gt;0,(ROUND(SUM(Tabela155[[#This Row],[Količina]]*Tabela155[[#This Row],[cena/EM]]),2)),"")</f>
        <v/>
      </c>
    </row>
    <row r="87" spans="1:9">
      <c r="A87" s="318">
        <v>86</v>
      </c>
      <c r="B87" s="92" t="s">
        <v>1315</v>
      </c>
      <c r="C87" s="38" t="s">
        <v>2927</v>
      </c>
      <c r="D87" s="75" t="s">
        <v>2928</v>
      </c>
      <c r="E87" s="75"/>
      <c r="F87" s="41" t="s">
        <v>25</v>
      </c>
      <c r="G87" s="45">
        <v>12</v>
      </c>
      <c r="H87" s="212"/>
      <c r="I87" s="50">
        <f>ROUND(Tabela155[[#This Row],[Količina]]*Tabela155[[#This Row],[cena/EM]],2)</f>
        <v>0</v>
      </c>
    </row>
    <row r="88" spans="1:9">
      <c r="A88" s="318">
        <v>87</v>
      </c>
      <c r="B88" s="92" t="s">
        <v>1315</v>
      </c>
      <c r="C88" s="38" t="s">
        <v>2929</v>
      </c>
      <c r="D88" s="75" t="s">
        <v>2930</v>
      </c>
      <c r="E88" s="75"/>
      <c r="F88" s="41" t="s">
        <v>25</v>
      </c>
      <c r="G88" s="45">
        <v>12</v>
      </c>
      <c r="H88" s="212"/>
      <c r="I88" s="50">
        <f>ROUND(Tabela155[[#This Row],[Količina]]*Tabela155[[#This Row],[cena/EM]],2)</f>
        <v>0</v>
      </c>
    </row>
    <row r="89" spans="1:9">
      <c r="A89" s="318">
        <v>88</v>
      </c>
      <c r="B89" s="92" t="s">
        <v>1315</v>
      </c>
      <c r="C89" s="38" t="s">
        <v>2931</v>
      </c>
      <c r="D89" s="75" t="s">
        <v>2932</v>
      </c>
      <c r="E89" s="75"/>
      <c r="F89" s="41" t="s">
        <v>18</v>
      </c>
      <c r="G89" s="45">
        <v>646</v>
      </c>
      <c r="H89" s="212"/>
      <c r="I89" s="50">
        <f>ROUND(Tabela155[[#This Row],[Količina]]*Tabela155[[#This Row],[cena/EM]],2)</f>
        <v>0</v>
      </c>
    </row>
    <row r="90" spans="1:9">
      <c r="A90" s="318">
        <v>89</v>
      </c>
      <c r="B90" s="129" t="s">
        <v>1315</v>
      </c>
      <c r="C90" s="134" t="s">
        <v>2933</v>
      </c>
      <c r="D90" s="140" t="s">
        <v>2934</v>
      </c>
      <c r="E90" s="135"/>
      <c r="F90" s="16">
        <f>ROUND(SUM(F91:F91),2)</f>
        <v>0</v>
      </c>
      <c r="G90" s="16"/>
      <c r="H90" s="16"/>
      <c r="I90" s="55"/>
    </row>
    <row r="91" spans="1:9">
      <c r="A91" s="318">
        <v>90</v>
      </c>
      <c r="B91" s="136" t="s">
        <v>1315</v>
      </c>
      <c r="C91" s="137" t="s">
        <v>2935</v>
      </c>
      <c r="D91" s="138" t="s">
        <v>2934</v>
      </c>
      <c r="E91" s="138"/>
      <c r="F91" s="21">
        <f>ROUND(F92,2)</f>
        <v>0</v>
      </c>
      <c r="G91" s="21"/>
      <c r="H91" s="21"/>
      <c r="I91" s="56"/>
    </row>
    <row r="92" spans="1:9">
      <c r="A92" s="318">
        <v>91</v>
      </c>
      <c r="B92" s="131" t="s">
        <v>1315</v>
      </c>
      <c r="C92" s="42" t="s">
        <v>2935</v>
      </c>
      <c r="D92" s="133" t="s">
        <v>2934</v>
      </c>
      <c r="E92" s="133"/>
      <c r="F92" s="35">
        <f>ROUND(SUM(I93:I93),2)</f>
        <v>0</v>
      </c>
      <c r="G92" s="36"/>
      <c r="H92" s="36"/>
      <c r="I92" s="52"/>
    </row>
    <row r="93" spans="1:9" ht="27.6">
      <c r="A93" s="318">
        <v>92</v>
      </c>
      <c r="B93" s="92" t="s">
        <v>1315</v>
      </c>
      <c r="C93" s="38" t="s">
        <v>2936</v>
      </c>
      <c r="D93" s="75" t="s">
        <v>2937</v>
      </c>
      <c r="E93" s="75"/>
      <c r="F93" s="43" t="s">
        <v>15</v>
      </c>
      <c r="G93" s="45">
        <v>1</v>
      </c>
      <c r="H93" s="212"/>
      <c r="I93" s="50">
        <f>ROUND(Tabela155[[#This Row],[Količina]]*Tabela155[[#This Row],[cena/EM]],2)</f>
        <v>0</v>
      </c>
    </row>
    <row r="94" spans="1:9">
      <c r="A94" s="318">
        <v>93</v>
      </c>
      <c r="B94" s="129" t="s">
        <v>1315</v>
      </c>
      <c r="C94" s="134" t="s">
        <v>2939</v>
      </c>
      <c r="D94" s="140" t="s">
        <v>2940</v>
      </c>
      <c r="E94" s="135"/>
      <c r="F94" s="16">
        <f>ROUND(SUM(F95:F102),2)</f>
        <v>0</v>
      </c>
      <c r="G94" s="16"/>
      <c r="H94" s="16"/>
      <c r="I94" s="55"/>
    </row>
    <row r="95" spans="1:9">
      <c r="A95" s="318">
        <v>94</v>
      </c>
      <c r="B95" s="136" t="s">
        <v>1315</v>
      </c>
      <c r="C95" s="137" t="s">
        <v>2941</v>
      </c>
      <c r="D95" s="138" t="s">
        <v>2942</v>
      </c>
      <c r="E95" s="138"/>
      <c r="F95" s="21">
        <f>ROUND(F103,2)</f>
        <v>0</v>
      </c>
      <c r="G95" s="21"/>
      <c r="H95" s="21"/>
      <c r="I95" s="56"/>
    </row>
    <row r="96" spans="1:9">
      <c r="A96" s="318">
        <v>95</v>
      </c>
      <c r="B96" s="139" t="s">
        <v>1315</v>
      </c>
      <c r="C96" s="137" t="s">
        <v>2943</v>
      </c>
      <c r="D96" s="138" t="s">
        <v>2944</v>
      </c>
      <c r="E96" s="138"/>
      <c r="F96" s="21">
        <f>ROUND(F111,2)</f>
        <v>0</v>
      </c>
      <c r="G96" s="21"/>
      <c r="H96" s="21"/>
      <c r="I96" s="56"/>
    </row>
    <row r="97" spans="1:9">
      <c r="A97" s="318">
        <v>96</v>
      </c>
      <c r="B97" s="139" t="s">
        <v>1315</v>
      </c>
      <c r="C97" s="137" t="s">
        <v>2945</v>
      </c>
      <c r="D97" s="138" t="s">
        <v>2784</v>
      </c>
      <c r="E97" s="138"/>
      <c r="F97" s="21">
        <f>ROUND(F116,2)</f>
        <v>0</v>
      </c>
      <c r="G97" s="21"/>
      <c r="H97" s="21"/>
      <c r="I97" s="56"/>
    </row>
    <row r="98" spans="1:9">
      <c r="A98" s="318">
        <v>97</v>
      </c>
      <c r="B98" s="139" t="s">
        <v>1315</v>
      </c>
      <c r="C98" s="137" t="s">
        <v>2946</v>
      </c>
      <c r="D98" s="138" t="s">
        <v>2947</v>
      </c>
      <c r="E98" s="138"/>
      <c r="F98" s="21">
        <f>ROUND(F125,2)</f>
        <v>0</v>
      </c>
      <c r="G98" s="21"/>
      <c r="H98" s="21"/>
      <c r="I98" s="56"/>
    </row>
    <row r="99" spans="1:9">
      <c r="A99" s="318">
        <v>98</v>
      </c>
      <c r="B99" s="139" t="s">
        <v>1315</v>
      </c>
      <c r="C99" s="137" t="s">
        <v>2948</v>
      </c>
      <c r="D99" s="138" t="s">
        <v>2796</v>
      </c>
      <c r="E99" s="138"/>
      <c r="F99" s="21">
        <f>ROUND(F131,2)</f>
        <v>0</v>
      </c>
      <c r="G99" s="21"/>
      <c r="H99" s="21"/>
      <c r="I99" s="56"/>
    </row>
    <row r="100" spans="1:9">
      <c r="A100" s="318">
        <v>99</v>
      </c>
      <c r="B100" s="139" t="s">
        <v>1315</v>
      </c>
      <c r="C100" s="137" t="s">
        <v>2949</v>
      </c>
      <c r="D100" s="138" t="s">
        <v>2950</v>
      </c>
      <c r="E100" s="138"/>
      <c r="F100" s="21">
        <f>ROUND(F136,2)</f>
        <v>0</v>
      </c>
      <c r="G100" s="21"/>
      <c r="H100" s="21"/>
      <c r="I100" s="56"/>
    </row>
    <row r="101" spans="1:9">
      <c r="A101" s="318">
        <v>100</v>
      </c>
      <c r="B101" s="139" t="s">
        <v>1315</v>
      </c>
      <c r="C101" s="137" t="s">
        <v>2951</v>
      </c>
      <c r="D101" s="138" t="s">
        <v>2952</v>
      </c>
      <c r="E101" s="138"/>
      <c r="F101" s="21">
        <f>ROUND(F139,2)</f>
        <v>0</v>
      </c>
      <c r="G101" s="21"/>
      <c r="H101" s="21"/>
      <c r="I101" s="56"/>
    </row>
    <row r="102" spans="1:9">
      <c r="A102" s="318">
        <v>101</v>
      </c>
      <c r="B102" s="139" t="s">
        <v>1315</v>
      </c>
      <c r="C102" s="137" t="s">
        <v>2953</v>
      </c>
      <c r="D102" s="138" t="s">
        <v>2934</v>
      </c>
      <c r="E102" s="138"/>
      <c r="F102" s="21">
        <f>ROUND(F153,2)</f>
        <v>0</v>
      </c>
      <c r="G102" s="21"/>
      <c r="H102" s="21"/>
      <c r="I102" s="56"/>
    </row>
    <row r="103" spans="1:9">
      <c r="A103" s="318">
        <v>102</v>
      </c>
      <c r="B103" s="131" t="s">
        <v>1315</v>
      </c>
      <c r="C103" s="42" t="s">
        <v>2941</v>
      </c>
      <c r="D103" s="133" t="s">
        <v>2942</v>
      </c>
      <c r="E103" s="133"/>
      <c r="F103" s="35">
        <f>ROUND(SUM(I104:I110),2)</f>
        <v>0</v>
      </c>
      <c r="G103" s="35"/>
      <c r="H103" s="35"/>
      <c r="I103" s="52"/>
    </row>
    <row r="104" spans="1:9" ht="41.4">
      <c r="A104" s="318">
        <v>103</v>
      </c>
      <c r="B104" s="92" t="s">
        <v>1315</v>
      </c>
      <c r="C104" s="38" t="s">
        <v>2954</v>
      </c>
      <c r="D104" s="75" t="s">
        <v>2955</v>
      </c>
      <c r="E104" s="75"/>
      <c r="F104" s="43" t="s">
        <v>15</v>
      </c>
      <c r="G104" s="45">
        <v>1</v>
      </c>
      <c r="H104" s="212"/>
      <c r="I104" s="50">
        <f>ROUND(Tabela155[[#This Row],[Količina]]*Tabela155[[#This Row],[cena/EM]],2)</f>
        <v>0</v>
      </c>
    </row>
    <row r="105" spans="1:9">
      <c r="A105" s="318">
        <v>104</v>
      </c>
      <c r="B105" s="92" t="s">
        <v>1315</v>
      </c>
      <c r="C105" s="38" t="s">
        <v>2956</v>
      </c>
      <c r="D105" s="75" t="s">
        <v>2957</v>
      </c>
      <c r="E105" s="75"/>
      <c r="F105" s="43" t="s">
        <v>25</v>
      </c>
      <c r="G105" s="45">
        <v>1</v>
      </c>
      <c r="H105" s="212"/>
      <c r="I105" s="50">
        <f>ROUND(Tabela155[[#This Row],[Količina]]*Tabela155[[#This Row],[cena/EM]],2)</f>
        <v>0</v>
      </c>
    </row>
    <row r="106" spans="1:9" ht="27.6">
      <c r="A106" s="318">
        <v>105</v>
      </c>
      <c r="B106" s="92" t="s">
        <v>1315</v>
      </c>
      <c r="C106" s="38" t="s">
        <v>2958</v>
      </c>
      <c r="D106" s="75" t="s">
        <v>2959</v>
      </c>
      <c r="E106" s="75"/>
      <c r="F106" s="43" t="s">
        <v>15</v>
      </c>
      <c r="G106" s="45">
        <v>1</v>
      </c>
      <c r="H106" s="212"/>
      <c r="I106" s="50">
        <f>ROUND(Tabela155[[#This Row],[Količina]]*Tabela155[[#This Row],[cena/EM]],2)</f>
        <v>0</v>
      </c>
    </row>
    <row r="107" spans="1:9" ht="27.6">
      <c r="A107" s="318">
        <v>106</v>
      </c>
      <c r="B107" s="92" t="s">
        <v>1315</v>
      </c>
      <c r="C107" s="38" t="s">
        <v>2960</v>
      </c>
      <c r="D107" s="75" t="s">
        <v>2961</v>
      </c>
      <c r="E107" s="75"/>
      <c r="F107" s="43" t="s">
        <v>25</v>
      </c>
      <c r="G107" s="45">
        <v>5</v>
      </c>
      <c r="H107" s="212"/>
      <c r="I107" s="50">
        <f>ROUND(Tabela155[[#This Row],[Količina]]*Tabela155[[#This Row],[cena/EM]],2)</f>
        <v>0</v>
      </c>
    </row>
    <row r="108" spans="1:9">
      <c r="A108" s="318">
        <v>107</v>
      </c>
      <c r="B108" s="92" t="s">
        <v>1315</v>
      </c>
      <c r="C108" s="38" t="s">
        <v>2962</v>
      </c>
      <c r="D108" s="75" t="s">
        <v>2963</v>
      </c>
      <c r="E108" s="75"/>
      <c r="F108" s="43" t="s">
        <v>15</v>
      </c>
      <c r="G108" s="45">
        <v>1</v>
      </c>
      <c r="H108" s="212"/>
      <c r="I108" s="50">
        <f>ROUND(Tabela155[[#This Row],[Količina]]*Tabela155[[#This Row],[cena/EM]],2)</f>
        <v>0</v>
      </c>
    </row>
    <row r="109" spans="1:9">
      <c r="A109" s="318">
        <v>108</v>
      </c>
      <c r="B109" s="92" t="s">
        <v>1315</v>
      </c>
      <c r="C109" s="38" t="s">
        <v>2964</v>
      </c>
      <c r="D109" s="75" t="s">
        <v>2965</v>
      </c>
      <c r="E109" s="75"/>
      <c r="F109" s="43" t="s">
        <v>25</v>
      </c>
      <c r="G109" s="45">
        <v>1</v>
      </c>
      <c r="H109" s="212"/>
      <c r="I109" s="50">
        <f>ROUND(Tabela155[[#This Row],[Količina]]*Tabela155[[#This Row],[cena/EM]],2)</f>
        <v>0</v>
      </c>
    </row>
    <row r="110" spans="1:9" ht="27.6">
      <c r="A110" s="318">
        <v>109</v>
      </c>
      <c r="B110" s="92" t="s">
        <v>1315</v>
      </c>
      <c r="C110" s="38" t="s">
        <v>2966</v>
      </c>
      <c r="D110" s="75" t="s">
        <v>2967</v>
      </c>
      <c r="E110" s="75"/>
      <c r="F110" s="43" t="s">
        <v>15</v>
      </c>
      <c r="G110" s="45">
        <v>1</v>
      </c>
      <c r="H110" s="212"/>
      <c r="I110" s="50">
        <f>ROUND(Tabela155[[#This Row],[Količina]]*Tabela155[[#This Row],[cena/EM]],2)</f>
        <v>0</v>
      </c>
    </row>
    <row r="111" spans="1:9">
      <c r="A111" s="318">
        <v>110</v>
      </c>
      <c r="B111" s="131" t="s">
        <v>1315</v>
      </c>
      <c r="C111" s="42" t="s">
        <v>2943</v>
      </c>
      <c r="D111" s="133" t="s">
        <v>2944</v>
      </c>
      <c r="E111" s="133"/>
      <c r="F111" s="35">
        <f>ROUND(SUM(I112:I115),2)</f>
        <v>0</v>
      </c>
      <c r="G111" s="36"/>
      <c r="H111" s="36"/>
      <c r="I111" s="52"/>
    </row>
    <row r="112" spans="1:9">
      <c r="A112" s="318">
        <v>111</v>
      </c>
      <c r="B112" s="92" t="s">
        <v>1315</v>
      </c>
      <c r="C112" s="38" t="s">
        <v>2968</v>
      </c>
      <c r="D112" s="75" t="s">
        <v>2779</v>
      </c>
      <c r="E112" s="75"/>
      <c r="F112" s="43" t="s">
        <v>18</v>
      </c>
      <c r="G112" s="45">
        <v>150</v>
      </c>
      <c r="H112" s="212"/>
      <c r="I112" s="50">
        <f>ROUND(Tabela155[[#This Row],[Količina]]*Tabela155[[#This Row],[cena/EM]],2)</f>
        <v>0</v>
      </c>
    </row>
    <row r="113" spans="1:9">
      <c r="A113" s="318">
        <v>112</v>
      </c>
      <c r="B113" s="92" t="s">
        <v>1315</v>
      </c>
      <c r="C113" s="38" t="s">
        <v>2969</v>
      </c>
      <c r="D113" s="75" t="s">
        <v>2780</v>
      </c>
      <c r="E113" s="75"/>
      <c r="F113" s="43" t="s">
        <v>18</v>
      </c>
      <c r="G113" s="45">
        <v>150</v>
      </c>
      <c r="H113" s="212"/>
      <c r="I113" s="50">
        <f>ROUND(Tabela155[[#This Row],[Količina]]*Tabela155[[#This Row],[cena/EM]],2)</f>
        <v>0</v>
      </c>
    </row>
    <row r="114" spans="1:9">
      <c r="A114" s="318">
        <v>113</v>
      </c>
      <c r="B114" s="92" t="s">
        <v>1315</v>
      </c>
      <c r="C114" s="38" t="s">
        <v>2970</v>
      </c>
      <c r="D114" s="75" t="s">
        <v>2971</v>
      </c>
      <c r="E114" s="75"/>
      <c r="F114" s="43" t="s">
        <v>15</v>
      </c>
      <c r="G114" s="45">
        <v>1</v>
      </c>
      <c r="H114" s="212"/>
      <c r="I114" s="50">
        <f>ROUND(Tabela155[[#This Row],[Količina]]*Tabela155[[#This Row],[cena/EM]],2)</f>
        <v>0</v>
      </c>
    </row>
    <row r="115" spans="1:9">
      <c r="A115" s="318">
        <v>114</v>
      </c>
      <c r="B115" s="92" t="s">
        <v>1315</v>
      </c>
      <c r="C115" s="38" t="s">
        <v>2972</v>
      </c>
      <c r="D115" s="75" t="s">
        <v>2973</v>
      </c>
      <c r="E115" s="75"/>
      <c r="F115" s="43" t="s">
        <v>18</v>
      </c>
      <c r="G115" s="45">
        <v>5</v>
      </c>
      <c r="H115" s="212"/>
      <c r="I115" s="50">
        <f>ROUND(Tabela155[[#This Row],[Količina]]*Tabela155[[#This Row],[cena/EM]],2)</f>
        <v>0</v>
      </c>
    </row>
    <row r="116" spans="1:9">
      <c r="A116" s="318">
        <v>115</v>
      </c>
      <c r="B116" s="131" t="s">
        <v>1315</v>
      </c>
      <c r="C116" s="42" t="s">
        <v>2945</v>
      </c>
      <c r="D116" s="133" t="s">
        <v>2784</v>
      </c>
      <c r="E116" s="133"/>
      <c r="F116" s="35">
        <f>ROUND(SUM(I117:I124),2)</f>
        <v>0</v>
      </c>
      <c r="G116" s="36"/>
      <c r="H116" s="36"/>
      <c r="I116" s="52"/>
    </row>
    <row r="117" spans="1:9" ht="27.6">
      <c r="A117" s="318">
        <v>116</v>
      </c>
      <c r="B117" s="92" t="s">
        <v>1315</v>
      </c>
      <c r="C117" s="38" t="s">
        <v>2974</v>
      </c>
      <c r="D117" s="75" t="s">
        <v>2975</v>
      </c>
      <c r="E117" s="75"/>
      <c r="F117" s="43" t="s">
        <v>25</v>
      </c>
      <c r="G117" s="45">
        <v>1</v>
      </c>
      <c r="H117" s="212"/>
      <c r="I117" s="50">
        <f>ROUND(Tabela155[[#This Row],[Količina]]*Tabela155[[#This Row],[cena/EM]],2)</f>
        <v>0</v>
      </c>
    </row>
    <row r="118" spans="1:9" ht="27.6">
      <c r="A118" s="318">
        <v>117</v>
      </c>
      <c r="B118" s="92" t="s">
        <v>1315</v>
      </c>
      <c r="C118" s="38" t="s">
        <v>2976</v>
      </c>
      <c r="D118" s="75" t="s">
        <v>2977</v>
      </c>
      <c r="E118" s="75"/>
      <c r="F118" s="43" t="s">
        <v>25</v>
      </c>
      <c r="G118" s="45">
        <v>1</v>
      </c>
      <c r="H118" s="212"/>
      <c r="I118" s="50">
        <f>ROUND(Tabela155[[#This Row],[Količina]]*Tabela155[[#This Row],[cena/EM]],2)</f>
        <v>0</v>
      </c>
    </row>
    <row r="119" spans="1:9">
      <c r="A119" s="318">
        <v>118</v>
      </c>
      <c r="B119" s="92" t="s">
        <v>1315</v>
      </c>
      <c r="C119" s="38" t="s">
        <v>2978</v>
      </c>
      <c r="D119" s="75" t="s">
        <v>2979</v>
      </c>
      <c r="E119" s="75"/>
      <c r="F119" s="43" t="s">
        <v>25</v>
      </c>
      <c r="G119" s="45">
        <v>1</v>
      </c>
      <c r="H119" s="212"/>
      <c r="I119" s="50">
        <f>ROUND(Tabela155[[#This Row],[Količina]]*Tabela155[[#This Row],[cena/EM]],2)</f>
        <v>0</v>
      </c>
    </row>
    <row r="120" spans="1:9">
      <c r="A120" s="318">
        <v>119</v>
      </c>
      <c r="B120" s="92" t="s">
        <v>1315</v>
      </c>
      <c r="C120" s="38" t="s">
        <v>2980</v>
      </c>
      <c r="D120" s="75" t="s">
        <v>2981</v>
      </c>
      <c r="E120" s="75"/>
      <c r="F120" s="43" t="s">
        <v>15</v>
      </c>
      <c r="G120" s="45">
        <v>1</v>
      </c>
      <c r="H120" s="212"/>
      <c r="I120" s="50">
        <f>ROUND(Tabela155[[#This Row],[Količina]]*Tabela155[[#This Row],[cena/EM]],2)</f>
        <v>0</v>
      </c>
    </row>
    <row r="121" spans="1:9">
      <c r="A121" s="318">
        <v>120</v>
      </c>
      <c r="B121" s="92" t="s">
        <v>1315</v>
      </c>
      <c r="C121" s="38" t="s">
        <v>2982</v>
      </c>
      <c r="D121" s="75" t="s">
        <v>2983</v>
      </c>
      <c r="E121" s="75"/>
      <c r="F121" s="43" t="s">
        <v>25</v>
      </c>
      <c r="G121" s="45">
        <v>2</v>
      </c>
      <c r="H121" s="212"/>
      <c r="I121" s="50">
        <f>ROUND(Tabela155[[#This Row],[Količina]]*Tabela155[[#This Row],[cena/EM]],2)</f>
        <v>0</v>
      </c>
    </row>
    <row r="122" spans="1:9">
      <c r="A122" s="318">
        <v>121</v>
      </c>
      <c r="B122" s="92" t="s">
        <v>1315</v>
      </c>
      <c r="C122" s="38" t="s">
        <v>2984</v>
      </c>
      <c r="D122" s="75" t="s">
        <v>2985</v>
      </c>
      <c r="E122" s="75"/>
      <c r="F122" s="43" t="s">
        <v>25</v>
      </c>
      <c r="G122" s="45">
        <v>2</v>
      </c>
      <c r="H122" s="212"/>
      <c r="I122" s="50">
        <f>ROUND(Tabela155[[#This Row],[Količina]]*Tabela155[[#This Row],[cena/EM]],2)</f>
        <v>0</v>
      </c>
    </row>
    <row r="123" spans="1:9">
      <c r="A123" s="318">
        <v>122</v>
      </c>
      <c r="B123" s="92" t="s">
        <v>1315</v>
      </c>
      <c r="C123" s="38" t="s">
        <v>2986</v>
      </c>
      <c r="D123" s="75" t="s">
        <v>2987</v>
      </c>
      <c r="E123" s="75"/>
      <c r="F123" s="43" t="s">
        <v>15</v>
      </c>
      <c r="G123" s="45">
        <v>2</v>
      </c>
      <c r="H123" s="212"/>
      <c r="I123" s="50">
        <f>ROUND(Tabela155[[#This Row],[Količina]]*Tabela155[[#This Row],[cena/EM]],2)</f>
        <v>0</v>
      </c>
    </row>
    <row r="124" spans="1:9">
      <c r="A124" s="318">
        <v>123</v>
      </c>
      <c r="B124" s="92" t="s">
        <v>1315</v>
      </c>
      <c r="C124" s="38" t="s">
        <v>2988</v>
      </c>
      <c r="D124" s="75" t="s">
        <v>2989</v>
      </c>
      <c r="E124" s="75"/>
      <c r="F124" s="43" t="s">
        <v>15</v>
      </c>
      <c r="G124" s="45">
        <v>1</v>
      </c>
      <c r="H124" s="212"/>
      <c r="I124" s="50">
        <f>ROUND(Tabela155[[#This Row],[Količina]]*Tabela155[[#This Row],[cena/EM]],2)</f>
        <v>0</v>
      </c>
    </row>
    <row r="125" spans="1:9">
      <c r="A125" s="318">
        <v>124</v>
      </c>
      <c r="B125" s="131" t="s">
        <v>1315</v>
      </c>
      <c r="C125" s="42" t="s">
        <v>2946</v>
      </c>
      <c r="D125" s="133" t="s">
        <v>2947</v>
      </c>
      <c r="E125" s="133"/>
      <c r="F125" s="35">
        <f>ROUND(SUM(I126:I130),2)</f>
        <v>0</v>
      </c>
      <c r="G125" s="36"/>
      <c r="H125" s="36"/>
      <c r="I125" s="52"/>
    </row>
    <row r="126" spans="1:9">
      <c r="A126" s="318">
        <v>125</v>
      </c>
      <c r="B126" s="92" t="s">
        <v>1315</v>
      </c>
      <c r="C126" s="38" t="s">
        <v>2990</v>
      </c>
      <c r="D126" s="75" t="s">
        <v>2853</v>
      </c>
      <c r="E126" s="75"/>
      <c r="F126" s="43" t="s">
        <v>18</v>
      </c>
      <c r="G126" s="45">
        <v>310</v>
      </c>
      <c r="H126" s="212"/>
      <c r="I126" s="50">
        <f>ROUND(Tabela155[[#This Row],[Količina]]*Tabela155[[#This Row],[cena/EM]],2)</f>
        <v>0</v>
      </c>
    </row>
    <row r="127" spans="1:9">
      <c r="A127" s="318">
        <v>126</v>
      </c>
      <c r="B127" s="92" t="s">
        <v>1315</v>
      </c>
      <c r="C127" s="38" t="s">
        <v>2991</v>
      </c>
      <c r="D127" s="75" t="s">
        <v>2992</v>
      </c>
      <c r="E127" s="75"/>
      <c r="F127" s="43" t="s">
        <v>18</v>
      </c>
      <c r="G127" s="45">
        <v>1600</v>
      </c>
      <c r="H127" s="212"/>
      <c r="I127" s="50">
        <f>ROUND(Tabela155[[#This Row],[Količina]]*Tabela155[[#This Row],[cena/EM]],2)</f>
        <v>0</v>
      </c>
    </row>
    <row r="128" spans="1:9">
      <c r="A128" s="318">
        <v>127</v>
      </c>
      <c r="B128" s="92" t="s">
        <v>1315</v>
      </c>
      <c r="C128" s="38" t="s">
        <v>2993</v>
      </c>
      <c r="D128" s="75" t="s">
        <v>2994</v>
      </c>
      <c r="E128" s="75"/>
      <c r="F128" s="43" t="s">
        <v>18</v>
      </c>
      <c r="G128" s="45">
        <v>200</v>
      </c>
      <c r="H128" s="212"/>
      <c r="I128" s="50">
        <f>ROUND(Tabela155[[#This Row],[Količina]]*Tabela155[[#This Row],[cena/EM]],2)</f>
        <v>0</v>
      </c>
    </row>
    <row r="129" spans="1:9">
      <c r="A129" s="318">
        <v>128</v>
      </c>
      <c r="B129" s="92" t="s">
        <v>1315</v>
      </c>
      <c r="C129" s="38" t="s">
        <v>2995</v>
      </c>
      <c r="D129" s="75" t="s">
        <v>2996</v>
      </c>
      <c r="E129" s="75"/>
      <c r="F129" s="43" t="s">
        <v>18</v>
      </c>
      <c r="G129" s="45">
        <v>295</v>
      </c>
      <c r="H129" s="212"/>
      <c r="I129" s="50">
        <f>ROUND(Tabela155[[#This Row],[Količina]]*Tabela155[[#This Row],[cena/EM]],2)</f>
        <v>0</v>
      </c>
    </row>
    <row r="130" spans="1:9">
      <c r="A130" s="318">
        <v>129</v>
      </c>
      <c r="B130" s="92" t="s">
        <v>1315</v>
      </c>
      <c r="C130" s="38" t="s">
        <v>2997</v>
      </c>
      <c r="D130" s="75" t="s">
        <v>2998</v>
      </c>
      <c r="E130" s="75"/>
      <c r="F130" s="43" t="s">
        <v>18</v>
      </c>
      <c r="G130" s="45">
        <v>260</v>
      </c>
      <c r="H130" s="212"/>
      <c r="I130" s="50">
        <f>ROUND(Tabela155[[#This Row],[Količina]]*Tabela155[[#This Row],[cena/EM]],2)</f>
        <v>0</v>
      </c>
    </row>
    <row r="131" spans="1:9">
      <c r="A131" s="318">
        <v>130</v>
      </c>
      <c r="B131" s="131" t="s">
        <v>1315</v>
      </c>
      <c r="C131" s="42" t="s">
        <v>2948</v>
      </c>
      <c r="D131" s="133" t="s">
        <v>2796</v>
      </c>
      <c r="E131" s="133"/>
      <c r="F131" s="35">
        <f>ROUND(SUM(I132:I135),2)</f>
        <v>0</v>
      </c>
      <c r="G131" s="36"/>
      <c r="H131" s="36"/>
      <c r="I131" s="52"/>
    </row>
    <row r="132" spans="1:9">
      <c r="A132" s="318">
        <v>131</v>
      </c>
      <c r="B132" s="92" t="s">
        <v>1315</v>
      </c>
      <c r="C132" s="38" t="s">
        <v>2999</v>
      </c>
      <c r="D132" s="75" t="s">
        <v>2613</v>
      </c>
      <c r="E132" s="75"/>
      <c r="F132" s="43" t="s">
        <v>25</v>
      </c>
      <c r="G132" s="45">
        <v>20</v>
      </c>
      <c r="H132" s="212"/>
      <c r="I132" s="50">
        <f>ROUND(Tabela155[[#This Row],[Količina]]*Tabela155[[#This Row],[cena/EM]],2)</f>
        <v>0</v>
      </c>
    </row>
    <row r="133" spans="1:9">
      <c r="A133" s="318">
        <v>132</v>
      </c>
      <c r="B133" s="92" t="s">
        <v>1315</v>
      </c>
      <c r="C133" s="38" t="s">
        <v>3000</v>
      </c>
      <c r="D133" s="75" t="s">
        <v>2876</v>
      </c>
      <c r="E133" s="75"/>
      <c r="F133" s="43" t="s">
        <v>25</v>
      </c>
      <c r="G133" s="45">
        <v>20</v>
      </c>
      <c r="H133" s="212"/>
      <c r="I133" s="50">
        <f>ROUND(Tabela155[[#This Row],[Količina]]*Tabela155[[#This Row],[cena/EM]],2)</f>
        <v>0</v>
      </c>
    </row>
    <row r="134" spans="1:9">
      <c r="A134" s="318">
        <v>133</v>
      </c>
      <c r="B134" s="92" t="s">
        <v>1315</v>
      </c>
      <c r="C134" s="38" t="s">
        <v>3001</v>
      </c>
      <c r="D134" s="75" t="s">
        <v>3002</v>
      </c>
      <c r="E134" s="75"/>
      <c r="F134" s="43" t="s">
        <v>25</v>
      </c>
      <c r="G134" s="45">
        <v>2</v>
      </c>
      <c r="H134" s="212"/>
      <c r="I134" s="50">
        <f>ROUND(Tabela155[[#This Row],[Količina]]*Tabela155[[#This Row],[cena/EM]],2)</f>
        <v>0</v>
      </c>
    </row>
    <row r="135" spans="1:9">
      <c r="A135" s="318">
        <v>134</v>
      </c>
      <c r="B135" s="92" t="s">
        <v>1315</v>
      </c>
      <c r="C135" s="38" t="s">
        <v>3003</v>
      </c>
      <c r="D135" s="75" t="s">
        <v>3004</v>
      </c>
      <c r="E135" s="75"/>
      <c r="F135" s="43" t="s">
        <v>25</v>
      </c>
      <c r="G135" s="45">
        <v>40</v>
      </c>
      <c r="H135" s="212"/>
      <c r="I135" s="50">
        <f>ROUND(Tabela155[[#This Row],[Količina]]*Tabela155[[#This Row],[cena/EM]],2)</f>
        <v>0</v>
      </c>
    </row>
    <row r="136" spans="1:9">
      <c r="A136" s="318">
        <v>135</v>
      </c>
      <c r="B136" s="131" t="s">
        <v>1315</v>
      </c>
      <c r="C136" s="42" t="s">
        <v>2949</v>
      </c>
      <c r="D136" s="133" t="s">
        <v>2950</v>
      </c>
      <c r="E136" s="133"/>
      <c r="F136" s="35">
        <f>ROUND(SUM(I137:I138),2)</f>
        <v>0</v>
      </c>
      <c r="G136" s="36"/>
      <c r="H136" s="36"/>
      <c r="I136" s="52"/>
    </row>
    <row r="137" spans="1:9">
      <c r="A137" s="318">
        <v>136</v>
      </c>
      <c r="B137" s="92" t="s">
        <v>1315</v>
      </c>
      <c r="C137" s="38" t="s">
        <v>3005</v>
      </c>
      <c r="D137" s="75" t="s">
        <v>3006</v>
      </c>
      <c r="E137" s="75"/>
      <c r="F137" s="43" t="s">
        <v>25</v>
      </c>
      <c r="G137" s="45">
        <v>1</v>
      </c>
      <c r="H137" s="212"/>
      <c r="I137" s="50">
        <f>ROUND(Tabela155[[#This Row],[Količina]]*Tabela155[[#This Row],[cena/EM]],2)</f>
        <v>0</v>
      </c>
    </row>
    <row r="138" spans="1:9">
      <c r="A138" s="318">
        <v>137</v>
      </c>
      <c r="B138" s="92" t="s">
        <v>1315</v>
      </c>
      <c r="C138" s="38" t="s">
        <v>3007</v>
      </c>
      <c r="D138" s="75" t="s">
        <v>3008</v>
      </c>
      <c r="E138" s="75"/>
      <c r="F138" s="43" t="s">
        <v>25</v>
      </c>
      <c r="G138" s="45">
        <v>1</v>
      </c>
      <c r="H138" s="212"/>
      <c r="I138" s="50">
        <f>ROUND(Tabela155[[#This Row],[Količina]]*Tabela155[[#This Row],[cena/EM]],2)</f>
        <v>0</v>
      </c>
    </row>
    <row r="139" spans="1:9">
      <c r="A139" s="318">
        <v>138</v>
      </c>
      <c r="B139" s="131" t="s">
        <v>1315</v>
      </c>
      <c r="C139" s="42" t="s">
        <v>2951</v>
      </c>
      <c r="D139" s="133" t="s">
        <v>2952</v>
      </c>
      <c r="E139" s="133"/>
      <c r="F139" s="35">
        <f>ROUND(SUM(I140:I152),2)</f>
        <v>0</v>
      </c>
      <c r="G139" s="36"/>
      <c r="H139" s="36"/>
      <c r="I139" s="52"/>
    </row>
    <row r="140" spans="1:9" ht="69" customHeight="1">
      <c r="A140" s="318">
        <v>139</v>
      </c>
      <c r="B140" s="325" t="s">
        <v>1315</v>
      </c>
      <c r="C140" s="323" t="s">
        <v>3009</v>
      </c>
      <c r="D140" s="321" t="s">
        <v>3010</v>
      </c>
      <c r="E140" s="75"/>
      <c r="F140" s="43" t="s">
        <v>15</v>
      </c>
      <c r="G140" s="45">
        <v>1</v>
      </c>
      <c r="H140" s="212"/>
      <c r="I140" s="50">
        <f>ROUND(Tabela155[[#This Row],[Količina]]*Tabela155[[#This Row],[cena/EM]],2)</f>
        <v>0</v>
      </c>
    </row>
    <row r="141" spans="1:9">
      <c r="A141" s="318">
        <v>140</v>
      </c>
      <c r="B141" s="325" t="s">
        <v>1315</v>
      </c>
      <c r="C141" s="323" t="s">
        <v>3011</v>
      </c>
      <c r="D141" s="321" t="s">
        <v>3012</v>
      </c>
      <c r="E141" s="75"/>
      <c r="F141" s="43" t="s">
        <v>15</v>
      </c>
      <c r="G141" s="45">
        <v>1</v>
      </c>
      <c r="H141" s="212"/>
      <c r="I141" s="50">
        <f>ROUND(Tabela155[[#This Row],[Količina]]*Tabela155[[#This Row],[cena/EM]],2)</f>
        <v>0</v>
      </c>
    </row>
    <row r="142" spans="1:9">
      <c r="A142" s="318">
        <v>141</v>
      </c>
      <c r="B142" s="325" t="s">
        <v>1315</v>
      </c>
      <c r="C142" s="323" t="s">
        <v>3013</v>
      </c>
      <c r="D142" s="321" t="s">
        <v>3014</v>
      </c>
      <c r="E142" s="75"/>
      <c r="F142" s="43" t="s">
        <v>15</v>
      </c>
      <c r="G142" s="45">
        <v>1</v>
      </c>
      <c r="H142" s="212"/>
      <c r="I142" s="50">
        <f>ROUND(Tabela155[[#This Row],[Količina]]*Tabela155[[#This Row],[cena/EM]],2)</f>
        <v>0</v>
      </c>
    </row>
    <row r="143" spans="1:9">
      <c r="A143" s="318">
        <v>142</v>
      </c>
      <c r="B143" s="325" t="s">
        <v>1315</v>
      </c>
      <c r="C143" s="323" t="s">
        <v>3015</v>
      </c>
      <c r="D143" s="321" t="s">
        <v>3016</v>
      </c>
      <c r="E143" s="75"/>
      <c r="F143" s="43" t="s">
        <v>25</v>
      </c>
      <c r="G143" s="45">
        <v>2</v>
      </c>
      <c r="H143" s="212"/>
      <c r="I143" s="50">
        <f>ROUND(Tabela155[[#This Row],[Količina]]*Tabela155[[#This Row],[cena/EM]],2)</f>
        <v>0</v>
      </c>
    </row>
    <row r="144" spans="1:9">
      <c r="A144" s="318">
        <v>143</v>
      </c>
      <c r="B144" s="325" t="s">
        <v>1315</v>
      </c>
      <c r="C144" s="323" t="s">
        <v>3017</v>
      </c>
      <c r="D144" s="321" t="s">
        <v>3018</v>
      </c>
      <c r="E144" s="75"/>
      <c r="F144" s="43" t="s">
        <v>15</v>
      </c>
      <c r="G144" s="45">
        <v>1</v>
      </c>
      <c r="H144" s="212"/>
      <c r="I144" s="50">
        <f>ROUND(Tabela155[[#This Row],[Količina]]*Tabela155[[#This Row],[cena/EM]],2)</f>
        <v>0</v>
      </c>
    </row>
    <row r="145" spans="1:9">
      <c r="A145" s="318">
        <v>144</v>
      </c>
      <c r="B145" s="325" t="s">
        <v>1315</v>
      </c>
      <c r="C145" s="323" t="s">
        <v>3019</v>
      </c>
      <c r="D145" s="321" t="s">
        <v>3020</v>
      </c>
      <c r="E145" s="75"/>
      <c r="F145" s="43" t="s">
        <v>15</v>
      </c>
      <c r="G145" s="45">
        <v>1</v>
      </c>
      <c r="H145" s="212"/>
      <c r="I145" s="50">
        <f>ROUND(Tabela155[[#This Row],[Količina]]*Tabela155[[#This Row],[cena/EM]],2)</f>
        <v>0</v>
      </c>
    </row>
    <row r="146" spans="1:9">
      <c r="A146" s="318">
        <v>145</v>
      </c>
      <c r="B146" s="325" t="s">
        <v>1315</v>
      </c>
      <c r="C146" s="323" t="s">
        <v>3021</v>
      </c>
      <c r="D146" s="321" t="s">
        <v>3022</v>
      </c>
      <c r="E146" s="75"/>
      <c r="F146" s="43" t="s">
        <v>25</v>
      </c>
      <c r="G146" s="45">
        <v>1</v>
      </c>
      <c r="H146" s="212"/>
      <c r="I146" s="50">
        <f>ROUND(Tabela155[[#This Row],[Količina]]*Tabela155[[#This Row],[cena/EM]],2)</f>
        <v>0</v>
      </c>
    </row>
    <row r="147" spans="1:9">
      <c r="A147" s="318">
        <v>146</v>
      </c>
      <c r="B147" s="325" t="s">
        <v>1315</v>
      </c>
      <c r="C147" s="323" t="s">
        <v>3023</v>
      </c>
      <c r="D147" s="321" t="s">
        <v>3024</v>
      </c>
      <c r="E147" s="75"/>
      <c r="F147" s="43" t="s">
        <v>25</v>
      </c>
      <c r="G147" s="45">
        <v>1</v>
      </c>
      <c r="H147" s="212"/>
      <c r="I147" s="50">
        <f>ROUND(Tabela155[[#This Row],[Količina]]*Tabela155[[#This Row],[cena/EM]],2)</f>
        <v>0</v>
      </c>
    </row>
    <row r="148" spans="1:9">
      <c r="A148" s="318">
        <v>147</v>
      </c>
      <c r="B148" s="325" t="s">
        <v>1315</v>
      </c>
      <c r="C148" s="323" t="s">
        <v>3025</v>
      </c>
      <c r="D148" s="321" t="s">
        <v>3026</v>
      </c>
      <c r="E148" s="75"/>
      <c r="F148" s="43" t="s">
        <v>25</v>
      </c>
      <c r="G148" s="45">
        <v>1</v>
      </c>
      <c r="H148" s="212"/>
      <c r="I148" s="50">
        <f>ROUND(Tabela155[[#This Row],[Količina]]*Tabela155[[#This Row],[cena/EM]],2)</f>
        <v>0</v>
      </c>
    </row>
    <row r="149" spans="1:9">
      <c r="A149" s="318">
        <v>148</v>
      </c>
      <c r="B149" s="325" t="s">
        <v>1315</v>
      </c>
      <c r="C149" s="323" t="s">
        <v>3027</v>
      </c>
      <c r="D149" s="321" t="s">
        <v>3028</v>
      </c>
      <c r="E149" s="75"/>
      <c r="F149" s="43" t="s">
        <v>25</v>
      </c>
      <c r="G149" s="45">
        <v>1</v>
      </c>
      <c r="H149" s="212"/>
      <c r="I149" s="50">
        <f>ROUND(Tabela155[[#This Row],[Količina]]*Tabela155[[#This Row],[cena/EM]],2)</f>
        <v>0</v>
      </c>
    </row>
    <row r="150" spans="1:9">
      <c r="A150" s="318">
        <v>149</v>
      </c>
      <c r="B150" s="325" t="s">
        <v>1315</v>
      </c>
      <c r="C150" s="323" t="s">
        <v>3029</v>
      </c>
      <c r="D150" s="321" t="s">
        <v>3030</v>
      </c>
      <c r="E150" s="75"/>
      <c r="F150" s="43" t="s">
        <v>15</v>
      </c>
      <c r="G150" s="45">
        <v>1</v>
      </c>
      <c r="H150" s="212"/>
      <c r="I150" s="50">
        <f>ROUND(Tabela155[[#This Row],[Količina]]*Tabela155[[#This Row],[cena/EM]],2)</f>
        <v>0</v>
      </c>
    </row>
    <row r="151" spans="1:9">
      <c r="A151" s="318">
        <v>150</v>
      </c>
      <c r="B151" s="325" t="s">
        <v>1315</v>
      </c>
      <c r="C151" s="323" t="s">
        <v>3031</v>
      </c>
      <c r="D151" s="321" t="s">
        <v>3032</v>
      </c>
      <c r="E151" s="75"/>
      <c r="F151" s="43" t="s">
        <v>15</v>
      </c>
      <c r="G151" s="45">
        <v>1</v>
      </c>
      <c r="H151" s="212"/>
      <c r="I151" s="50">
        <f>ROUND(Tabela155[[#This Row],[Količina]]*Tabela155[[#This Row],[cena/EM]],2)</f>
        <v>0</v>
      </c>
    </row>
    <row r="152" spans="1:9" ht="27.6">
      <c r="A152" s="318">
        <v>151</v>
      </c>
      <c r="B152" s="325" t="s">
        <v>1315</v>
      </c>
      <c r="C152" s="323" t="s">
        <v>3033</v>
      </c>
      <c r="D152" s="321" t="s">
        <v>3034</v>
      </c>
      <c r="E152" s="75"/>
      <c r="F152" s="43" t="s">
        <v>25</v>
      </c>
      <c r="G152" s="45">
        <v>1</v>
      </c>
      <c r="H152" s="212"/>
      <c r="I152" s="50">
        <f>ROUND(Tabela155[[#This Row],[Količina]]*Tabela155[[#This Row],[cena/EM]],2)</f>
        <v>0</v>
      </c>
    </row>
    <row r="153" spans="1:9">
      <c r="A153" s="318">
        <v>152</v>
      </c>
      <c r="B153" s="131" t="s">
        <v>1315</v>
      </c>
      <c r="C153" s="42" t="s">
        <v>2953</v>
      </c>
      <c r="D153" s="133" t="s">
        <v>2934</v>
      </c>
      <c r="E153" s="133"/>
      <c r="F153" s="35">
        <f>ROUND(SUM(I154:I155),2)</f>
        <v>0</v>
      </c>
      <c r="G153" s="36"/>
      <c r="H153" s="36"/>
      <c r="I153" s="52"/>
    </row>
    <row r="154" spans="1:9">
      <c r="A154" s="318">
        <v>153</v>
      </c>
      <c r="B154" s="92" t="s">
        <v>1315</v>
      </c>
      <c r="C154" s="38" t="s">
        <v>3035</v>
      </c>
      <c r="D154" s="75" t="s">
        <v>3036</v>
      </c>
      <c r="E154" s="75"/>
      <c r="F154" s="43" t="s">
        <v>15</v>
      </c>
      <c r="G154" s="45">
        <v>1</v>
      </c>
      <c r="H154" s="212"/>
      <c r="I154" s="50">
        <f>ROUND(Tabela155[[#This Row],[Količina]]*Tabela155[[#This Row],[cena/EM]],2)</f>
        <v>0</v>
      </c>
    </row>
    <row r="155" spans="1:9">
      <c r="A155" s="318">
        <v>154</v>
      </c>
      <c r="B155" s="92" t="s">
        <v>1315</v>
      </c>
      <c r="C155" s="38" t="s">
        <v>3037</v>
      </c>
      <c r="D155" s="75" t="s">
        <v>2938</v>
      </c>
      <c r="E155" s="75"/>
      <c r="F155" s="43" t="s">
        <v>15</v>
      </c>
      <c r="G155" s="45">
        <v>1</v>
      </c>
      <c r="H155" s="212"/>
      <c r="I155" s="50">
        <f>ROUND(Tabela155[[#This Row],[Količina]]*Tabela155[[#This Row],[cena/EM]],2)</f>
        <v>0</v>
      </c>
    </row>
    <row r="367" ht="72" customHeight="1"/>
  </sheetData>
  <sheetProtection algorithmName="SHA-512" hashValue="VCmqWGUjU/bKztVQlB7FZ7KVk2GSLKVN05P9faa/AX35fyn7fODJd+64/YBLUzdZIARai/+sAFfZIZnQdLlbhA==" saltValue="wXr7MTwMzKdvl0ytoDIPDw==" spinCount="100000" sheet="1" objects="1" scenarios="1"/>
  <conditionalFormatting sqref="H16:H26 H28:H29 H31 H33 H52:H57 H93 H154:H155">
    <cfRule type="containsBlanks" dxfId="14" priority="3">
      <formula>LEN(TRIM(H16))=0</formula>
    </cfRule>
  </conditionalFormatting>
  <conditionalFormatting sqref="H140:H152 H137:H138 H132:H135 H126:H130 H117:H124 H112:H115 H104:H110 H87:H89 H63:H85 H59:H61 H42:H49 H35:H38">
    <cfRule type="containsBlanks" dxfId="13" priority="1">
      <formula>LEN(TRIM(H35))=0</formula>
    </cfRule>
  </conditionalFormatting>
  <dataValidations count="1">
    <dataValidation type="custom" allowBlank="1" showInputMessage="1" showErrorMessage="1" errorTitle="Preverite vnos" error="Ceno na EM je potrebno vnesti zaokroženo  na dve decimalni mesti." sqref="H1:H2 H63:H85 H140:H152 H59:H61 H93 H104:H110 H112:H115 H117:H124 H126:H130 H132:H135 H137:H138 H33 H52:H57 H35:H38 H16:H26 H28:H29 H31 H87:H89 H42:H49 H154:H1048576" xr:uid="{00000000-0002-0000-0E00-000000000000}">
      <formula1>H1=ROUND(H1,2)</formula1>
    </dataValidation>
  </dataValidation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I174"/>
  <sheetViews>
    <sheetView tabSelected="1" zoomScaleNormal="100" workbookViewId="0">
      <selection activeCell="H79" sqref="H79"/>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277" customWidth="1"/>
    <col min="9" max="9" width="15.6640625" style="239" customWidth="1"/>
    <col min="10" max="16384" width="9.109375" style="239"/>
  </cols>
  <sheetData>
    <row r="1" spans="1:9" s="233" customFormat="1">
      <c r="A1" s="229" t="s">
        <v>531</v>
      </c>
      <c r="B1" s="230" t="s">
        <v>532</v>
      </c>
      <c r="C1" s="230" t="s">
        <v>533</v>
      </c>
      <c r="D1" s="231" t="s">
        <v>534</v>
      </c>
      <c r="E1" s="229" t="s">
        <v>535</v>
      </c>
      <c r="F1" s="232" t="s">
        <v>536</v>
      </c>
      <c r="G1" s="229" t="s">
        <v>537</v>
      </c>
      <c r="H1" s="232" t="s">
        <v>538</v>
      </c>
      <c r="I1" s="229" t="s">
        <v>539</v>
      </c>
    </row>
    <row r="2" spans="1:9">
      <c r="A2" s="239">
        <v>1</v>
      </c>
      <c r="B2" s="279" t="s">
        <v>1316</v>
      </c>
      <c r="C2" s="280" t="s">
        <v>3038</v>
      </c>
      <c r="D2" s="281" t="s">
        <v>2792</v>
      </c>
      <c r="E2" s="282"/>
      <c r="F2" s="215">
        <f>ROUND(F3+F10+F70+F84+F105+F124+F137+F160,2)</f>
        <v>0</v>
      </c>
      <c r="G2" s="214"/>
      <c r="H2" s="215"/>
      <c r="I2" s="216"/>
    </row>
    <row r="3" spans="1:9">
      <c r="A3" s="239">
        <v>2</v>
      </c>
      <c r="B3" s="283" t="s">
        <v>1316</v>
      </c>
      <c r="C3" s="284" t="s">
        <v>3039</v>
      </c>
      <c r="D3" s="285" t="s">
        <v>3040</v>
      </c>
      <c r="E3" s="286"/>
      <c r="F3" s="217">
        <f>ROUND(SUM(F4:F4),2)</f>
        <v>0</v>
      </c>
      <c r="G3" s="217"/>
      <c r="H3" s="217"/>
      <c r="I3" s="218"/>
    </row>
    <row r="4" spans="1:9">
      <c r="A4" s="239">
        <v>3</v>
      </c>
      <c r="B4" s="287" t="s">
        <v>1316</v>
      </c>
      <c r="C4" s="288" t="s">
        <v>3041</v>
      </c>
      <c r="D4" s="289" t="s">
        <v>3040</v>
      </c>
      <c r="E4" s="290"/>
      <c r="F4" s="219">
        <f>ROUND(SUM(F5:F5),2)</f>
        <v>0</v>
      </c>
      <c r="G4" s="219"/>
      <c r="H4" s="219"/>
      <c r="I4" s="220"/>
    </row>
    <row r="5" spans="1:9">
      <c r="A5" s="239">
        <v>4</v>
      </c>
      <c r="B5" s="298" t="s">
        <v>1316</v>
      </c>
      <c r="C5" s="299" t="s">
        <v>3041</v>
      </c>
      <c r="D5" s="300" t="s">
        <v>3040</v>
      </c>
      <c r="E5" s="301"/>
      <c r="F5" s="227">
        <f>ROUND(SUM(I6:I9),2)</f>
        <v>0</v>
      </c>
      <c r="G5" s="221"/>
      <c r="H5" s="221"/>
      <c r="I5" s="53"/>
    </row>
    <row r="6" spans="1:9" ht="42" customHeight="1">
      <c r="A6" s="239">
        <v>5</v>
      </c>
      <c r="B6" s="234" t="s">
        <v>1316</v>
      </c>
      <c r="C6" s="247" t="s">
        <v>3042</v>
      </c>
      <c r="D6" s="302" t="s">
        <v>3043</v>
      </c>
      <c r="E6" s="237"/>
      <c r="F6" s="431" t="s">
        <v>3044</v>
      </c>
      <c r="G6" s="222"/>
      <c r="H6" s="223"/>
      <c r="I6" s="223"/>
    </row>
    <row r="7" spans="1:9" ht="42" customHeight="1">
      <c r="A7" s="239">
        <v>6</v>
      </c>
      <c r="B7" s="234" t="s">
        <v>1316</v>
      </c>
      <c r="C7" s="247" t="s">
        <v>3045</v>
      </c>
      <c r="D7" s="415" t="s">
        <v>3046</v>
      </c>
      <c r="E7" s="237"/>
      <c r="F7" s="431" t="s">
        <v>3044</v>
      </c>
      <c r="G7" s="222"/>
      <c r="H7" s="223"/>
      <c r="I7" s="223"/>
    </row>
    <row r="8" spans="1:9" ht="39" customHeight="1">
      <c r="A8" s="239">
        <v>7</v>
      </c>
      <c r="B8" s="234" t="s">
        <v>1316</v>
      </c>
      <c r="C8" s="247" t="s">
        <v>3047</v>
      </c>
      <c r="D8" s="415" t="s">
        <v>3048</v>
      </c>
      <c r="E8" s="237"/>
      <c r="F8" s="431" t="s">
        <v>3044</v>
      </c>
      <c r="G8" s="222"/>
      <c r="H8" s="223"/>
      <c r="I8" s="223"/>
    </row>
    <row r="9" spans="1:9" ht="55.2">
      <c r="A9" s="239">
        <v>8</v>
      </c>
      <c r="B9" s="234" t="s">
        <v>1316</v>
      </c>
      <c r="C9" s="247" t="s">
        <v>4353</v>
      </c>
      <c r="D9" s="415" t="s">
        <v>3050</v>
      </c>
      <c r="E9" s="237"/>
      <c r="F9" s="431" t="s">
        <v>3044</v>
      </c>
      <c r="G9" s="222"/>
      <c r="H9" s="223"/>
      <c r="I9" s="223"/>
    </row>
    <row r="10" spans="1:9">
      <c r="A10" s="239">
        <v>9</v>
      </c>
      <c r="B10" s="283" t="s">
        <v>1316</v>
      </c>
      <c r="C10" s="284" t="s">
        <v>3051</v>
      </c>
      <c r="D10" s="285" t="s">
        <v>3052</v>
      </c>
      <c r="E10" s="286"/>
      <c r="F10" s="217">
        <f>ROUND(SUM(F11:F12),2)</f>
        <v>0</v>
      </c>
      <c r="G10" s="217"/>
      <c r="H10" s="217"/>
      <c r="I10" s="218"/>
    </row>
    <row r="11" spans="1:9">
      <c r="A11" s="239">
        <v>10</v>
      </c>
      <c r="B11" s="287" t="s">
        <v>1316</v>
      </c>
      <c r="C11" s="288" t="s">
        <v>3053</v>
      </c>
      <c r="D11" s="293" t="s">
        <v>2849</v>
      </c>
      <c r="E11" s="290"/>
      <c r="F11" s="219">
        <f>ROUND(F13,2)</f>
        <v>0</v>
      </c>
      <c r="G11" s="219"/>
      <c r="H11" s="219"/>
      <c r="I11" s="220"/>
    </row>
    <row r="12" spans="1:9">
      <c r="A12" s="239">
        <v>11</v>
      </c>
      <c r="B12" s="287" t="s">
        <v>1314</v>
      </c>
      <c r="C12" s="288" t="s">
        <v>3054</v>
      </c>
      <c r="D12" s="293" t="s">
        <v>3055</v>
      </c>
      <c r="E12" s="294"/>
      <c r="F12" s="219">
        <f>ROUND(F51,2)</f>
        <v>0</v>
      </c>
      <c r="G12" s="224"/>
      <c r="H12" s="224"/>
      <c r="I12" s="225"/>
    </row>
    <row r="13" spans="1:9">
      <c r="A13" s="239">
        <v>12</v>
      </c>
      <c r="B13" s="298" t="s">
        <v>1316</v>
      </c>
      <c r="C13" s="299" t="s">
        <v>3053</v>
      </c>
      <c r="D13" s="300" t="s">
        <v>2849</v>
      </c>
      <c r="E13" s="301"/>
      <c r="F13" s="227">
        <f>ROUND(SUM(I14:I50),2)</f>
        <v>0</v>
      </c>
      <c r="G13" s="221"/>
      <c r="H13" s="221"/>
      <c r="I13" s="53"/>
    </row>
    <row r="14" spans="1:9" ht="27.6">
      <c r="A14" s="239">
        <v>13</v>
      </c>
      <c r="B14" s="234" t="s">
        <v>1316</v>
      </c>
      <c r="C14" s="247" t="s">
        <v>3056</v>
      </c>
      <c r="D14" s="432" t="s">
        <v>3057</v>
      </c>
      <c r="E14" s="432"/>
      <c r="F14" s="274" t="s">
        <v>3044</v>
      </c>
      <c r="G14" s="222"/>
      <c r="H14" s="223"/>
      <c r="I14" s="223"/>
    </row>
    <row r="15" spans="1:9" ht="27.6">
      <c r="A15" s="239">
        <v>14</v>
      </c>
      <c r="B15" s="234" t="s">
        <v>1316</v>
      </c>
      <c r="C15" s="247" t="s">
        <v>3058</v>
      </c>
      <c r="D15" s="432" t="s">
        <v>3059</v>
      </c>
      <c r="E15" s="432"/>
      <c r="F15" s="274" t="s">
        <v>1702</v>
      </c>
      <c r="G15" s="222">
        <v>515</v>
      </c>
      <c r="H15" s="212"/>
      <c r="I15" s="223">
        <f>ROUND(Tabela1165[[#This Row],[Količina]]*Tabela1165[[#This Row],[cena/EM]],2)</f>
        <v>0</v>
      </c>
    </row>
    <row r="16" spans="1:9" ht="27.6">
      <c r="A16" s="239">
        <v>15</v>
      </c>
      <c r="B16" s="234" t="s">
        <v>1316</v>
      </c>
      <c r="C16" s="247" t="s">
        <v>3060</v>
      </c>
      <c r="D16" s="432" t="s">
        <v>3061</v>
      </c>
      <c r="E16" s="432"/>
      <c r="F16" s="274" t="s">
        <v>1702</v>
      </c>
      <c r="G16" s="222">
        <v>215</v>
      </c>
      <c r="H16" s="212"/>
      <c r="I16" s="223">
        <f>ROUND(Tabela1165[[#This Row],[Količina]]*Tabela1165[[#This Row],[cena/EM]],2)</f>
        <v>0</v>
      </c>
    </row>
    <row r="17" spans="1:9" ht="27.6">
      <c r="A17" s="239">
        <v>16</v>
      </c>
      <c r="B17" s="234" t="s">
        <v>1316</v>
      </c>
      <c r="C17" s="247" t="s">
        <v>3062</v>
      </c>
      <c r="D17" s="432" t="s">
        <v>3063</v>
      </c>
      <c r="E17" s="432"/>
      <c r="F17" s="274" t="s">
        <v>1702</v>
      </c>
      <c r="G17" s="222">
        <v>120</v>
      </c>
      <c r="H17" s="212"/>
      <c r="I17" s="223">
        <f>ROUND(Tabela1165[[#This Row],[Količina]]*Tabela1165[[#This Row],[cena/EM]],2)</f>
        <v>0</v>
      </c>
    </row>
    <row r="18" spans="1:9" ht="27.6">
      <c r="A18" s="239">
        <v>17</v>
      </c>
      <c r="B18" s="234" t="s">
        <v>1316</v>
      </c>
      <c r="C18" s="247" t="s">
        <v>3064</v>
      </c>
      <c r="D18" s="432" t="s">
        <v>3065</v>
      </c>
      <c r="E18" s="432"/>
      <c r="F18" s="274" t="s">
        <v>1702</v>
      </c>
      <c r="G18" s="222">
        <v>870</v>
      </c>
      <c r="H18" s="212"/>
      <c r="I18" s="223">
        <f>ROUND(Tabela1165[[#This Row],[Količina]]*Tabela1165[[#This Row],[cena/EM]],2)</f>
        <v>0</v>
      </c>
    </row>
    <row r="19" spans="1:9" ht="27.6">
      <c r="A19" s="239">
        <v>18</v>
      </c>
      <c r="B19" s="234" t="s">
        <v>1316</v>
      </c>
      <c r="C19" s="247" t="s">
        <v>3066</v>
      </c>
      <c r="D19" s="432" t="s">
        <v>3067</v>
      </c>
      <c r="E19" s="432"/>
      <c r="F19" s="274" t="s">
        <v>1702</v>
      </c>
      <c r="G19" s="222">
        <v>230</v>
      </c>
      <c r="H19" s="212"/>
      <c r="I19" s="223">
        <f>ROUND(Tabela1165[[#This Row],[Količina]]*Tabela1165[[#This Row],[cena/EM]],2)</f>
        <v>0</v>
      </c>
    </row>
    <row r="20" spans="1:9" ht="29.4">
      <c r="A20" s="239">
        <v>19</v>
      </c>
      <c r="B20" s="234" t="s">
        <v>1316</v>
      </c>
      <c r="C20" s="247" t="s">
        <v>3068</v>
      </c>
      <c r="D20" s="432" t="s">
        <v>3069</v>
      </c>
      <c r="E20" s="432"/>
      <c r="F20" s="274" t="s">
        <v>1702</v>
      </c>
      <c r="G20" s="222">
        <v>115</v>
      </c>
      <c r="H20" s="212"/>
      <c r="I20" s="223">
        <f>ROUND(Tabela1165[[#This Row],[Količina]]*Tabela1165[[#This Row],[cena/EM]],2)</f>
        <v>0</v>
      </c>
    </row>
    <row r="21" spans="1:9" ht="29.4">
      <c r="A21" s="239">
        <v>20</v>
      </c>
      <c r="B21" s="234" t="s">
        <v>1316</v>
      </c>
      <c r="C21" s="247" t="s">
        <v>3070</v>
      </c>
      <c r="D21" s="432" t="s">
        <v>3071</v>
      </c>
      <c r="E21" s="432"/>
      <c r="F21" s="274" t="s">
        <v>1702</v>
      </c>
      <c r="G21" s="222">
        <v>65</v>
      </c>
      <c r="H21" s="212"/>
      <c r="I21" s="223">
        <f>ROUND(Tabela1165[[#This Row],[Količina]]*Tabela1165[[#This Row],[cena/EM]],2)</f>
        <v>0</v>
      </c>
    </row>
    <row r="22" spans="1:9" ht="29.4">
      <c r="A22" s="239">
        <v>21</v>
      </c>
      <c r="B22" s="234" t="s">
        <v>1316</v>
      </c>
      <c r="C22" s="247" t="s">
        <v>3072</v>
      </c>
      <c r="D22" s="432" t="s">
        <v>3073</v>
      </c>
      <c r="E22" s="432"/>
      <c r="F22" s="274" t="s">
        <v>1702</v>
      </c>
      <c r="G22" s="222">
        <v>250</v>
      </c>
      <c r="H22" s="212"/>
      <c r="I22" s="223">
        <f>ROUND(Tabela1165[[#This Row],[Količina]]*Tabela1165[[#This Row],[cena/EM]],2)</f>
        <v>0</v>
      </c>
    </row>
    <row r="23" spans="1:9" ht="27.6">
      <c r="A23" s="239">
        <v>22</v>
      </c>
      <c r="B23" s="234" t="s">
        <v>1316</v>
      </c>
      <c r="C23" s="247" t="s">
        <v>3074</v>
      </c>
      <c r="D23" s="433" t="s">
        <v>3075</v>
      </c>
      <c r="E23" s="432"/>
      <c r="F23" s="274" t="s">
        <v>1702</v>
      </c>
      <c r="G23" s="222">
        <v>115</v>
      </c>
      <c r="H23" s="212"/>
      <c r="I23" s="223">
        <f>ROUND(Tabela1165[[#This Row],[Količina]]*Tabela1165[[#This Row],[cena/EM]],2)</f>
        <v>0</v>
      </c>
    </row>
    <row r="24" spans="1:9" ht="27.6">
      <c r="A24" s="239">
        <v>23</v>
      </c>
      <c r="B24" s="234" t="s">
        <v>1316</v>
      </c>
      <c r="C24" s="247" t="s">
        <v>3076</v>
      </c>
      <c r="D24" s="432" t="s">
        <v>3077</v>
      </c>
      <c r="E24" s="432" t="s">
        <v>3078</v>
      </c>
      <c r="F24" s="274" t="s">
        <v>1702</v>
      </c>
      <c r="G24" s="222">
        <v>20</v>
      </c>
      <c r="H24" s="212"/>
      <c r="I24" s="223">
        <f>ROUND(Tabela1165[[#This Row],[Količina]]*Tabela1165[[#This Row],[cena/EM]],2)</f>
        <v>0</v>
      </c>
    </row>
    <row r="25" spans="1:9" ht="27.6">
      <c r="A25" s="239">
        <v>24</v>
      </c>
      <c r="B25" s="234" t="s">
        <v>1316</v>
      </c>
      <c r="C25" s="247" t="s">
        <v>3079</v>
      </c>
      <c r="D25" s="432" t="s">
        <v>3080</v>
      </c>
      <c r="E25" s="432" t="s">
        <v>3081</v>
      </c>
      <c r="F25" s="274" t="s">
        <v>1702</v>
      </c>
      <c r="G25" s="222">
        <v>20</v>
      </c>
      <c r="H25" s="212"/>
      <c r="I25" s="223">
        <f>ROUND(Tabela1165[[#This Row],[Količina]]*Tabela1165[[#This Row],[cena/EM]],2)</f>
        <v>0</v>
      </c>
    </row>
    <row r="26" spans="1:9" ht="27.6">
      <c r="A26" s="239">
        <v>25</v>
      </c>
      <c r="B26" s="234" t="s">
        <v>1316</v>
      </c>
      <c r="C26" s="247" t="s">
        <v>3082</v>
      </c>
      <c r="D26" s="432" t="s">
        <v>3083</v>
      </c>
      <c r="E26" s="432"/>
      <c r="F26" s="274" t="s">
        <v>1702</v>
      </c>
      <c r="G26" s="222">
        <v>10</v>
      </c>
      <c r="H26" s="212"/>
      <c r="I26" s="223">
        <f>ROUND(Tabela1165[[#This Row],[Količina]]*Tabela1165[[#This Row],[cena/EM]],2)</f>
        <v>0</v>
      </c>
    </row>
    <row r="27" spans="1:9" ht="27.6">
      <c r="A27" s="239">
        <v>26</v>
      </c>
      <c r="B27" s="234" t="s">
        <v>1316</v>
      </c>
      <c r="C27" s="247" t="s">
        <v>3084</v>
      </c>
      <c r="D27" s="432" t="s">
        <v>3085</v>
      </c>
      <c r="E27" s="432" t="s">
        <v>3086</v>
      </c>
      <c r="F27" s="274" t="s">
        <v>1702</v>
      </c>
      <c r="G27" s="222">
        <v>6</v>
      </c>
      <c r="H27" s="212"/>
      <c r="I27" s="223">
        <f>ROUND(Tabela1165[[#This Row],[Količina]]*Tabela1165[[#This Row],[cena/EM]],2)</f>
        <v>0</v>
      </c>
    </row>
    <row r="28" spans="1:9" ht="27.6">
      <c r="A28" s="239">
        <v>27</v>
      </c>
      <c r="B28" s="234" t="s">
        <v>1316</v>
      </c>
      <c r="C28" s="247" t="s">
        <v>3087</v>
      </c>
      <c r="D28" s="432" t="s">
        <v>3088</v>
      </c>
      <c r="E28" s="432"/>
      <c r="F28" s="274" t="s">
        <v>1702</v>
      </c>
      <c r="G28" s="222">
        <v>275</v>
      </c>
      <c r="H28" s="212"/>
      <c r="I28" s="223">
        <f>ROUND(Tabela1165[[#This Row],[Količina]]*Tabela1165[[#This Row],[cena/EM]],2)</f>
        <v>0</v>
      </c>
    </row>
    <row r="29" spans="1:9" ht="27.6">
      <c r="A29" s="239">
        <v>28</v>
      </c>
      <c r="B29" s="234" t="s">
        <v>1316</v>
      </c>
      <c r="C29" s="247" t="s">
        <v>3089</v>
      </c>
      <c r="D29" s="432" t="s">
        <v>3090</v>
      </c>
      <c r="E29" s="432"/>
      <c r="F29" s="274" t="s">
        <v>1702</v>
      </c>
      <c r="G29" s="222">
        <v>10</v>
      </c>
      <c r="H29" s="212"/>
      <c r="I29" s="223">
        <f>ROUND(Tabela1165[[#This Row],[Količina]]*Tabela1165[[#This Row],[cena/EM]],2)</f>
        <v>0</v>
      </c>
    </row>
    <row r="30" spans="1:9" ht="27.6">
      <c r="A30" s="239">
        <v>29</v>
      </c>
      <c r="B30" s="234" t="s">
        <v>1316</v>
      </c>
      <c r="C30" s="247" t="s">
        <v>3091</v>
      </c>
      <c r="D30" s="432" t="s">
        <v>3092</v>
      </c>
      <c r="E30" s="432" t="s">
        <v>3081</v>
      </c>
      <c r="F30" s="274" t="s">
        <v>1702</v>
      </c>
      <c r="G30" s="222">
        <v>20</v>
      </c>
      <c r="H30" s="212"/>
      <c r="I30" s="223">
        <f>ROUND(Tabela1165[[#This Row],[Količina]]*Tabela1165[[#This Row],[cena/EM]],2)</f>
        <v>0</v>
      </c>
    </row>
    <row r="31" spans="1:9">
      <c r="A31" s="239">
        <v>30</v>
      </c>
      <c r="B31" s="234" t="s">
        <v>1316</v>
      </c>
      <c r="C31" s="247" t="s">
        <v>3093</v>
      </c>
      <c r="D31" s="432" t="s">
        <v>2613</v>
      </c>
      <c r="E31" s="432"/>
      <c r="F31" s="274" t="s">
        <v>25</v>
      </c>
      <c r="G31" s="222">
        <v>170</v>
      </c>
      <c r="H31" s="212"/>
      <c r="I31" s="223">
        <f>ROUND(Tabela1165[[#This Row],[Količina]]*Tabela1165[[#This Row],[cena/EM]],2)</f>
        <v>0</v>
      </c>
    </row>
    <row r="32" spans="1:9" ht="27.6">
      <c r="A32" s="239">
        <v>31</v>
      </c>
      <c r="B32" s="234" t="s">
        <v>1316</v>
      </c>
      <c r="C32" s="247" t="s">
        <v>3094</v>
      </c>
      <c r="D32" s="432" t="s">
        <v>3095</v>
      </c>
      <c r="E32" s="432"/>
      <c r="F32" s="274" t="s">
        <v>25</v>
      </c>
      <c r="G32" s="222">
        <v>30</v>
      </c>
      <c r="H32" s="212"/>
      <c r="I32" s="223">
        <f>ROUND(Tabela1165[[#This Row],[Količina]]*Tabela1165[[#This Row],[cena/EM]],2)</f>
        <v>0</v>
      </c>
    </row>
    <row r="33" spans="1:9" ht="27.6">
      <c r="A33" s="239">
        <v>32</v>
      </c>
      <c r="B33" s="234" t="s">
        <v>1316</v>
      </c>
      <c r="C33" s="247" t="s">
        <v>3096</v>
      </c>
      <c r="D33" s="433" t="s">
        <v>3097</v>
      </c>
      <c r="E33" s="432"/>
      <c r="F33" s="274" t="s">
        <v>25</v>
      </c>
      <c r="G33" s="222">
        <v>122</v>
      </c>
      <c r="H33" s="212"/>
      <c r="I33" s="223">
        <f>ROUND(Tabela1165[[#This Row],[Količina]]*Tabela1165[[#This Row],[cena/EM]],2)</f>
        <v>0</v>
      </c>
    </row>
    <row r="34" spans="1:9" ht="27.6">
      <c r="A34" s="239">
        <v>33</v>
      </c>
      <c r="B34" s="234" t="s">
        <v>1316</v>
      </c>
      <c r="C34" s="247" t="s">
        <v>3098</v>
      </c>
      <c r="D34" s="432" t="s">
        <v>3099</v>
      </c>
      <c r="E34" s="432"/>
      <c r="F34" s="274" t="s">
        <v>25</v>
      </c>
      <c r="G34" s="222">
        <v>10</v>
      </c>
      <c r="H34" s="212"/>
      <c r="I34" s="223">
        <f>ROUND(Tabela1165[[#This Row],[Količina]]*Tabela1165[[#This Row],[cena/EM]],2)</f>
        <v>0</v>
      </c>
    </row>
    <row r="35" spans="1:9">
      <c r="A35" s="239">
        <v>34</v>
      </c>
      <c r="B35" s="234" t="s">
        <v>1316</v>
      </c>
      <c r="C35" s="247" t="s">
        <v>3100</v>
      </c>
      <c r="D35" s="432" t="s">
        <v>3101</v>
      </c>
      <c r="E35" s="432"/>
      <c r="F35" s="274" t="s">
        <v>25</v>
      </c>
      <c r="G35" s="222">
        <v>3</v>
      </c>
      <c r="H35" s="212"/>
      <c r="I35" s="223">
        <f>ROUND(Tabela1165[[#This Row],[Količina]]*Tabela1165[[#This Row],[cena/EM]],2)</f>
        <v>0</v>
      </c>
    </row>
    <row r="36" spans="1:9" ht="27.6">
      <c r="A36" s="239">
        <v>35</v>
      </c>
      <c r="B36" s="234" t="s">
        <v>1316</v>
      </c>
      <c r="C36" s="247" t="s">
        <v>3102</v>
      </c>
      <c r="D36" s="432" t="s">
        <v>3103</v>
      </c>
      <c r="E36" s="432"/>
      <c r="F36" s="274" t="s">
        <v>25</v>
      </c>
      <c r="G36" s="222">
        <v>5</v>
      </c>
      <c r="H36" s="212"/>
      <c r="I36" s="223">
        <f>ROUND(Tabela1165[[#This Row],[Količina]]*Tabela1165[[#This Row],[cena/EM]],2)</f>
        <v>0</v>
      </c>
    </row>
    <row r="37" spans="1:9">
      <c r="A37" s="239">
        <v>36</v>
      </c>
      <c r="B37" s="234" t="s">
        <v>1316</v>
      </c>
      <c r="C37" s="247" t="s">
        <v>3104</v>
      </c>
      <c r="D37" s="432" t="s">
        <v>3105</v>
      </c>
      <c r="E37" s="432"/>
      <c r="F37" s="274" t="s">
        <v>25</v>
      </c>
      <c r="G37" s="222">
        <v>6</v>
      </c>
      <c r="H37" s="212"/>
      <c r="I37" s="223">
        <f>ROUND(Tabela1165[[#This Row],[Količina]]*Tabela1165[[#This Row],[cena/EM]],2)</f>
        <v>0</v>
      </c>
    </row>
    <row r="38" spans="1:9">
      <c r="A38" s="239">
        <v>37</v>
      </c>
      <c r="B38" s="234" t="s">
        <v>1316</v>
      </c>
      <c r="C38" s="247" t="s">
        <v>3106</v>
      </c>
      <c r="D38" s="432" t="s">
        <v>3107</v>
      </c>
      <c r="E38" s="432"/>
      <c r="F38" s="274" t="s">
        <v>25</v>
      </c>
      <c r="G38" s="222">
        <v>2</v>
      </c>
      <c r="H38" s="212"/>
      <c r="I38" s="223">
        <f>ROUND(Tabela1165[[#This Row],[Količina]]*Tabela1165[[#This Row],[cena/EM]],2)</f>
        <v>0</v>
      </c>
    </row>
    <row r="39" spans="1:9" ht="27.6">
      <c r="A39" s="239">
        <v>38</v>
      </c>
      <c r="B39" s="234" t="s">
        <v>1316</v>
      </c>
      <c r="C39" s="247" t="s">
        <v>3108</v>
      </c>
      <c r="D39" s="432" t="s">
        <v>3109</v>
      </c>
      <c r="E39" s="432"/>
      <c r="F39" s="274" t="s">
        <v>25</v>
      </c>
      <c r="G39" s="222">
        <v>96</v>
      </c>
      <c r="H39" s="212"/>
      <c r="I39" s="223">
        <f>ROUND(Tabela1165[[#This Row],[Količina]]*Tabela1165[[#This Row],[cena/EM]],2)</f>
        <v>0</v>
      </c>
    </row>
    <row r="40" spans="1:9" ht="55.2">
      <c r="A40" s="239">
        <v>39</v>
      </c>
      <c r="B40" s="234" t="s">
        <v>1316</v>
      </c>
      <c r="C40" s="247" t="s">
        <v>3110</v>
      </c>
      <c r="D40" s="432" t="s">
        <v>3111</v>
      </c>
      <c r="E40" s="432"/>
      <c r="F40" s="274" t="s">
        <v>1702</v>
      </c>
      <c r="G40" s="222">
        <v>15</v>
      </c>
      <c r="H40" s="212"/>
      <c r="I40" s="223">
        <f>ROUND(Tabela1165[[#This Row],[Količina]]*Tabela1165[[#This Row],[cena/EM]],2)</f>
        <v>0</v>
      </c>
    </row>
    <row r="41" spans="1:9" ht="55.2">
      <c r="A41" s="239">
        <v>40</v>
      </c>
      <c r="B41" s="234" t="s">
        <v>1316</v>
      </c>
      <c r="C41" s="247" t="s">
        <v>3112</v>
      </c>
      <c r="D41" s="432" t="s">
        <v>3113</v>
      </c>
      <c r="E41" s="432"/>
      <c r="F41" s="274" t="s">
        <v>1702</v>
      </c>
      <c r="G41" s="222">
        <v>15</v>
      </c>
      <c r="H41" s="212"/>
      <c r="I41" s="223">
        <f>ROUND(Tabela1165[[#This Row],[Količina]]*Tabela1165[[#This Row],[cena/EM]],2)</f>
        <v>0</v>
      </c>
    </row>
    <row r="42" spans="1:9" ht="27.6">
      <c r="A42" s="239">
        <v>41</v>
      </c>
      <c r="B42" s="234" t="s">
        <v>1316</v>
      </c>
      <c r="C42" s="247" t="s">
        <v>3114</v>
      </c>
      <c r="D42" s="432" t="s">
        <v>3115</v>
      </c>
      <c r="E42" s="432"/>
      <c r="F42" s="274" t="s">
        <v>25</v>
      </c>
      <c r="G42" s="222">
        <v>3</v>
      </c>
      <c r="H42" s="212"/>
      <c r="I42" s="223">
        <f>ROUND(Tabela1165[[#This Row],[Količina]]*Tabela1165[[#This Row],[cena/EM]],2)</f>
        <v>0</v>
      </c>
    </row>
    <row r="43" spans="1:9" ht="27.6">
      <c r="A43" s="239">
        <v>42</v>
      </c>
      <c r="B43" s="234" t="s">
        <v>1316</v>
      </c>
      <c r="C43" s="247" t="s">
        <v>3116</v>
      </c>
      <c r="D43" s="432" t="s">
        <v>3117</v>
      </c>
      <c r="E43" s="432"/>
      <c r="F43" s="274" t="s">
        <v>25</v>
      </c>
      <c r="G43" s="222">
        <v>1</v>
      </c>
      <c r="H43" s="212"/>
      <c r="I43" s="223">
        <f>ROUND(Tabela1165[[#This Row],[Količina]]*Tabela1165[[#This Row],[cena/EM]],2)</f>
        <v>0</v>
      </c>
    </row>
    <row r="44" spans="1:9" ht="27.6">
      <c r="A44" s="239">
        <v>43</v>
      </c>
      <c r="B44" s="234" t="s">
        <v>1316</v>
      </c>
      <c r="C44" s="247" t="s">
        <v>3118</v>
      </c>
      <c r="D44" s="432" t="s">
        <v>3119</v>
      </c>
      <c r="E44" s="432"/>
      <c r="F44" s="274" t="s">
        <v>25</v>
      </c>
      <c r="G44" s="222">
        <v>1</v>
      </c>
      <c r="H44" s="212"/>
      <c r="I44" s="223">
        <f>ROUND(Tabela1165[[#This Row],[Količina]]*Tabela1165[[#This Row],[cena/EM]],2)</f>
        <v>0</v>
      </c>
    </row>
    <row r="45" spans="1:9" ht="41.4">
      <c r="A45" s="239">
        <v>44</v>
      </c>
      <c r="B45" s="234" t="s">
        <v>1316</v>
      </c>
      <c r="C45" s="247" t="s">
        <v>3120</v>
      </c>
      <c r="D45" s="432" t="s">
        <v>3121</v>
      </c>
      <c r="E45" s="432"/>
      <c r="F45" s="274" t="s">
        <v>25</v>
      </c>
      <c r="G45" s="222">
        <v>4</v>
      </c>
      <c r="H45" s="212"/>
      <c r="I45" s="223">
        <f>ROUND(Tabela1165[[#This Row],[Količina]]*Tabela1165[[#This Row],[cena/EM]],2)</f>
        <v>0</v>
      </c>
    </row>
    <row r="46" spans="1:9" ht="27.6">
      <c r="A46" s="239">
        <v>45</v>
      </c>
      <c r="B46" s="234" t="s">
        <v>1316</v>
      </c>
      <c r="C46" s="247" t="s">
        <v>3122</v>
      </c>
      <c r="D46" s="432" t="s">
        <v>3123</v>
      </c>
      <c r="E46" s="432"/>
      <c r="F46" s="274" t="s">
        <v>15</v>
      </c>
      <c r="G46" s="222">
        <v>1</v>
      </c>
      <c r="H46" s="212"/>
      <c r="I46" s="223">
        <f>ROUND(Tabela1165[[#This Row],[Količina]]*Tabela1165[[#This Row],[cena/EM]],2)</f>
        <v>0</v>
      </c>
    </row>
    <row r="47" spans="1:9" ht="27.6">
      <c r="A47" s="239">
        <v>46</v>
      </c>
      <c r="B47" s="234" t="s">
        <v>1316</v>
      </c>
      <c r="C47" s="247" t="s">
        <v>3124</v>
      </c>
      <c r="D47" s="432" t="s">
        <v>3125</v>
      </c>
      <c r="E47" s="432"/>
      <c r="F47" s="274" t="s">
        <v>15</v>
      </c>
      <c r="G47" s="222">
        <v>1</v>
      </c>
      <c r="H47" s="212"/>
      <c r="I47" s="223">
        <f>ROUND(Tabela1165[[#This Row],[Količina]]*Tabela1165[[#This Row],[cena/EM]],2)</f>
        <v>0</v>
      </c>
    </row>
    <row r="48" spans="1:9">
      <c r="A48" s="239">
        <v>47</v>
      </c>
      <c r="B48" s="234" t="s">
        <v>1316</v>
      </c>
      <c r="C48" s="247" t="s">
        <v>3126</v>
      </c>
      <c r="D48" s="432" t="s">
        <v>3127</v>
      </c>
      <c r="E48" s="432"/>
      <c r="F48" s="274" t="s">
        <v>15</v>
      </c>
      <c r="G48" s="222">
        <v>1</v>
      </c>
      <c r="H48" s="212"/>
      <c r="I48" s="223">
        <f>ROUND(Tabela1165[[#This Row],[Količina]]*Tabela1165[[#This Row],[cena/EM]],2)</f>
        <v>0</v>
      </c>
    </row>
    <row r="49" spans="1:9">
      <c r="A49" s="239">
        <v>48</v>
      </c>
      <c r="B49" s="234" t="s">
        <v>1316</v>
      </c>
      <c r="C49" s="247" t="s">
        <v>3128</v>
      </c>
      <c r="D49" s="432" t="s">
        <v>3129</v>
      </c>
      <c r="E49" s="432"/>
      <c r="F49" s="274" t="s">
        <v>15</v>
      </c>
      <c r="G49" s="222">
        <v>1</v>
      </c>
      <c r="H49" s="212"/>
      <c r="I49" s="223">
        <f>ROUND(Tabela1165[[#This Row],[Količina]]*Tabela1165[[#This Row],[cena/EM]],2)</f>
        <v>0</v>
      </c>
    </row>
    <row r="50" spans="1:9">
      <c r="A50" s="239">
        <v>49</v>
      </c>
      <c r="B50" s="234" t="s">
        <v>1316</v>
      </c>
      <c r="C50" s="247" t="s">
        <v>3130</v>
      </c>
      <c r="D50" s="432" t="s">
        <v>3131</v>
      </c>
      <c r="E50" s="432"/>
      <c r="F50" s="274" t="s">
        <v>15</v>
      </c>
      <c r="G50" s="222">
        <v>1</v>
      </c>
      <c r="H50" s="212"/>
      <c r="I50" s="223">
        <f>ROUND(Tabela1165[[#This Row],[Količina]]*Tabela1165[[#This Row],[cena/EM]],2)</f>
        <v>0</v>
      </c>
    </row>
    <row r="51" spans="1:9">
      <c r="A51" s="239">
        <v>50</v>
      </c>
      <c r="B51" s="298" t="s">
        <v>1316</v>
      </c>
      <c r="C51" s="303" t="s">
        <v>3054</v>
      </c>
      <c r="D51" s="300" t="s">
        <v>3055</v>
      </c>
      <c r="E51" s="301"/>
      <c r="F51" s="227">
        <f>ROUND(SUM(I52:I69),2)</f>
        <v>0</v>
      </c>
      <c r="G51" s="221"/>
      <c r="H51" s="221"/>
      <c r="I51" s="51" t="str">
        <f>IF(Tabela1165[[#This Row],[Količina]]&lt;&gt;0,(ROUND(SUM(Tabela1165[[#This Row],[Količina]]*Tabela1165[[#This Row],[cena/EM]]),2)),"")</f>
        <v/>
      </c>
    </row>
    <row r="52" spans="1:9" ht="55.2">
      <c r="A52" s="239">
        <v>51</v>
      </c>
      <c r="B52" s="234" t="s">
        <v>1316</v>
      </c>
      <c r="C52" s="247" t="s">
        <v>3132</v>
      </c>
      <c r="D52" s="432" t="s">
        <v>3133</v>
      </c>
      <c r="E52" s="432"/>
      <c r="F52" s="274" t="s">
        <v>3044</v>
      </c>
      <c r="G52" s="222"/>
      <c r="H52" s="222"/>
      <c r="I52" s="223"/>
    </row>
    <row r="53" spans="1:9">
      <c r="A53" s="239">
        <v>52</v>
      </c>
      <c r="B53" s="234" t="s">
        <v>1316</v>
      </c>
      <c r="C53" s="247" t="s">
        <v>3134</v>
      </c>
      <c r="D53" s="432" t="s">
        <v>3135</v>
      </c>
      <c r="E53" s="432"/>
      <c r="F53" s="274" t="s">
        <v>1702</v>
      </c>
      <c r="G53" s="222">
        <v>43</v>
      </c>
      <c r="H53" s="212"/>
      <c r="I53" s="223">
        <f>ROUND(Tabela1165[[#This Row],[Količina]]*Tabela1165[[#This Row],[cena/EM]],2)</f>
        <v>0</v>
      </c>
    </row>
    <row r="54" spans="1:9" ht="82.8">
      <c r="A54" s="239">
        <v>53</v>
      </c>
      <c r="B54" s="234" t="s">
        <v>1316</v>
      </c>
      <c r="C54" s="247" t="s">
        <v>3136</v>
      </c>
      <c r="D54" s="432" t="s">
        <v>3137</v>
      </c>
      <c r="E54" s="432" t="s">
        <v>3138</v>
      </c>
      <c r="F54" s="274" t="s">
        <v>1702</v>
      </c>
      <c r="G54" s="222">
        <v>10</v>
      </c>
      <c r="H54" s="212"/>
      <c r="I54" s="223">
        <f>ROUND(Tabela1165[[#This Row],[Količina]]*Tabela1165[[#This Row],[cena/EM]],2)</f>
        <v>0</v>
      </c>
    </row>
    <row r="55" spans="1:9" ht="82.8">
      <c r="A55" s="239">
        <v>54</v>
      </c>
      <c r="B55" s="234" t="s">
        <v>1316</v>
      </c>
      <c r="C55" s="247" t="s">
        <v>3139</v>
      </c>
      <c r="D55" s="432" t="s">
        <v>3140</v>
      </c>
      <c r="E55" s="432" t="s">
        <v>3141</v>
      </c>
      <c r="F55" s="274" t="s">
        <v>1702</v>
      </c>
      <c r="G55" s="222">
        <v>16</v>
      </c>
      <c r="H55" s="212"/>
      <c r="I55" s="223">
        <f>ROUND(Tabela1165[[#This Row],[Količina]]*Tabela1165[[#This Row],[cena/EM]],2)</f>
        <v>0</v>
      </c>
    </row>
    <row r="56" spans="1:9" ht="82.8">
      <c r="A56" s="239">
        <v>55</v>
      </c>
      <c r="B56" s="234" t="s">
        <v>1316</v>
      </c>
      <c r="C56" s="247" t="s">
        <v>3142</v>
      </c>
      <c r="D56" s="432" t="s">
        <v>3143</v>
      </c>
      <c r="E56" s="432"/>
      <c r="F56" s="274" t="s">
        <v>1702</v>
      </c>
      <c r="G56" s="222">
        <v>5</v>
      </c>
      <c r="H56" s="212"/>
      <c r="I56" s="223">
        <f>ROUND(Tabela1165[[#This Row],[Količina]]*Tabela1165[[#This Row],[cena/EM]],2)</f>
        <v>0</v>
      </c>
    </row>
    <row r="57" spans="1:9" ht="82.8">
      <c r="A57" s="239">
        <v>56</v>
      </c>
      <c r="B57" s="234" t="s">
        <v>1316</v>
      </c>
      <c r="C57" s="247" t="s">
        <v>3144</v>
      </c>
      <c r="D57" s="432" t="s">
        <v>3145</v>
      </c>
      <c r="E57" s="432" t="s">
        <v>3146</v>
      </c>
      <c r="F57" s="274" t="s">
        <v>1702</v>
      </c>
      <c r="G57" s="222">
        <v>4</v>
      </c>
      <c r="H57" s="212"/>
      <c r="I57" s="223">
        <f>ROUND(Tabela1165[[#This Row],[Količina]]*Tabela1165[[#This Row],[cena/EM]],2)</f>
        <v>0</v>
      </c>
    </row>
    <row r="58" spans="1:9" ht="82.8">
      <c r="A58" s="239">
        <v>57</v>
      </c>
      <c r="B58" s="234" t="s">
        <v>1316</v>
      </c>
      <c r="C58" s="247" t="s">
        <v>3147</v>
      </c>
      <c r="D58" s="432" t="s">
        <v>3148</v>
      </c>
      <c r="E58" s="432"/>
      <c r="F58" s="274" t="s">
        <v>1702</v>
      </c>
      <c r="G58" s="222">
        <v>7</v>
      </c>
      <c r="H58" s="212"/>
      <c r="I58" s="223">
        <f>ROUND(Tabela1165[[#This Row],[Količina]]*Tabela1165[[#This Row],[cena/EM]],2)</f>
        <v>0</v>
      </c>
    </row>
    <row r="59" spans="1:9" ht="69">
      <c r="A59" s="239">
        <v>58</v>
      </c>
      <c r="B59" s="234" t="s">
        <v>1316</v>
      </c>
      <c r="C59" s="247" t="s">
        <v>3149</v>
      </c>
      <c r="D59" s="432" t="s">
        <v>3150</v>
      </c>
      <c r="E59" s="432"/>
      <c r="F59" s="274" t="s">
        <v>25</v>
      </c>
      <c r="G59" s="222">
        <v>1</v>
      </c>
      <c r="H59" s="212"/>
      <c r="I59" s="223">
        <f>ROUND(Tabela1165[[#This Row],[Količina]]*Tabela1165[[#This Row],[cena/EM]],2)</f>
        <v>0</v>
      </c>
    </row>
    <row r="60" spans="1:9" ht="27.6">
      <c r="A60" s="239">
        <v>59</v>
      </c>
      <c r="B60" s="234" t="s">
        <v>1316</v>
      </c>
      <c r="C60" s="247" t="s">
        <v>3151</v>
      </c>
      <c r="D60" s="432" t="s">
        <v>3152</v>
      </c>
      <c r="E60" s="432"/>
      <c r="F60" s="274" t="s">
        <v>1702</v>
      </c>
      <c r="G60" s="222">
        <v>32</v>
      </c>
      <c r="H60" s="212"/>
      <c r="I60" s="223">
        <f>ROUND(Tabela1165[[#This Row],[Količina]]*Tabela1165[[#This Row],[cena/EM]],2)</f>
        <v>0</v>
      </c>
    </row>
    <row r="61" spans="1:9" ht="27.6">
      <c r="A61" s="239">
        <v>60</v>
      </c>
      <c r="B61" s="234" t="s">
        <v>1316</v>
      </c>
      <c r="C61" s="247" t="s">
        <v>3153</v>
      </c>
      <c r="D61" s="432" t="s">
        <v>3154</v>
      </c>
      <c r="E61" s="432" t="s">
        <v>3155</v>
      </c>
      <c r="F61" s="274" t="s">
        <v>1702</v>
      </c>
      <c r="G61" s="222">
        <v>6</v>
      </c>
      <c r="H61" s="212"/>
      <c r="I61" s="223">
        <f>ROUND(Tabela1165[[#This Row],[Količina]]*Tabela1165[[#This Row],[cena/EM]],2)</f>
        <v>0</v>
      </c>
    </row>
    <row r="62" spans="1:9" ht="27.6">
      <c r="A62" s="239">
        <v>61</v>
      </c>
      <c r="B62" s="234" t="s">
        <v>1316</v>
      </c>
      <c r="C62" s="247" t="s">
        <v>3156</v>
      </c>
      <c r="D62" s="432" t="s">
        <v>3157</v>
      </c>
      <c r="E62" s="432" t="s">
        <v>3158</v>
      </c>
      <c r="F62" s="274" t="s">
        <v>1702</v>
      </c>
      <c r="G62" s="222">
        <v>75</v>
      </c>
      <c r="H62" s="212"/>
      <c r="I62" s="223">
        <f>ROUND(Tabela1165[[#This Row],[Količina]]*Tabela1165[[#This Row],[cena/EM]],2)</f>
        <v>0</v>
      </c>
    </row>
    <row r="63" spans="1:9" ht="41.4">
      <c r="A63" s="239">
        <v>62</v>
      </c>
      <c r="B63" s="234" t="s">
        <v>1316</v>
      </c>
      <c r="C63" s="247" t="s">
        <v>3159</v>
      </c>
      <c r="D63" s="432" t="s">
        <v>3160</v>
      </c>
      <c r="E63" s="432" t="s">
        <v>3161</v>
      </c>
      <c r="F63" s="274" t="s">
        <v>25</v>
      </c>
      <c r="G63" s="439">
        <v>1</v>
      </c>
      <c r="H63" s="212"/>
      <c r="I63" s="223">
        <f>ROUND(Tabela1165[[#This Row],[Količina]]*Tabela1165[[#This Row],[cena/EM]],2)</f>
        <v>0</v>
      </c>
    </row>
    <row r="64" spans="1:9">
      <c r="A64" s="239">
        <v>63</v>
      </c>
      <c r="B64" s="234" t="s">
        <v>1316</v>
      </c>
      <c r="C64" s="247" t="s">
        <v>3163</v>
      </c>
      <c r="D64" s="432" t="s">
        <v>3164</v>
      </c>
      <c r="E64" s="432" t="s">
        <v>3165</v>
      </c>
      <c r="F64" s="274" t="s">
        <v>25</v>
      </c>
      <c r="G64" s="439">
        <v>2</v>
      </c>
      <c r="H64" s="212"/>
      <c r="I64" s="223">
        <f>ROUND(Tabela1165[[#This Row],[Količina]]*Tabela1165[[#This Row],[cena/EM]],2)</f>
        <v>0</v>
      </c>
    </row>
    <row r="65" spans="1:9" ht="27.6">
      <c r="A65" s="239">
        <v>64</v>
      </c>
      <c r="B65" s="234" t="s">
        <v>1316</v>
      </c>
      <c r="C65" s="247" t="s">
        <v>3167</v>
      </c>
      <c r="D65" s="432" t="s">
        <v>3168</v>
      </c>
      <c r="E65" s="432" t="s">
        <v>3169</v>
      </c>
      <c r="F65" s="274" t="s">
        <v>1702</v>
      </c>
      <c r="G65" s="439">
        <v>15</v>
      </c>
      <c r="H65" s="212"/>
      <c r="I65" s="223">
        <f>ROUND(Tabela1165[[#This Row],[Količina]]*Tabela1165[[#This Row],[cena/EM]],2)</f>
        <v>0</v>
      </c>
    </row>
    <row r="66" spans="1:9" ht="27.6">
      <c r="A66" s="239">
        <v>65</v>
      </c>
      <c r="B66" s="234" t="s">
        <v>1316</v>
      </c>
      <c r="C66" s="247" t="s">
        <v>3170</v>
      </c>
      <c r="D66" s="432" t="s">
        <v>3171</v>
      </c>
      <c r="E66" s="432" t="s">
        <v>3172</v>
      </c>
      <c r="F66" s="274" t="s">
        <v>1702</v>
      </c>
      <c r="G66" s="439">
        <v>8</v>
      </c>
      <c r="H66" s="212"/>
      <c r="I66" s="223">
        <f>ROUND(Tabela1165[[#This Row],[Količina]]*Tabela1165[[#This Row],[cena/EM]],2)</f>
        <v>0</v>
      </c>
    </row>
    <row r="67" spans="1:9">
      <c r="A67" s="239">
        <v>66</v>
      </c>
      <c r="B67" s="234" t="s">
        <v>1316</v>
      </c>
      <c r="C67" s="247" t="s">
        <v>3173</v>
      </c>
      <c r="D67" s="432" t="s">
        <v>3174</v>
      </c>
      <c r="E67" s="432"/>
      <c r="F67" s="274" t="s">
        <v>1702</v>
      </c>
      <c r="G67" s="222">
        <v>200</v>
      </c>
      <c r="H67" s="212"/>
      <c r="I67" s="223">
        <f>ROUND(Tabela1165[[#This Row],[Količina]]*Tabela1165[[#This Row],[cena/EM]],2)</f>
        <v>0</v>
      </c>
    </row>
    <row r="68" spans="1:9" ht="27.6">
      <c r="A68" s="239">
        <v>67</v>
      </c>
      <c r="B68" s="234" t="s">
        <v>1316</v>
      </c>
      <c r="C68" s="247" t="s">
        <v>3175</v>
      </c>
      <c r="D68" s="432" t="s">
        <v>3176</v>
      </c>
      <c r="E68" s="432"/>
      <c r="F68" s="274" t="s">
        <v>25</v>
      </c>
      <c r="G68" s="222">
        <v>15</v>
      </c>
      <c r="H68" s="212"/>
      <c r="I68" s="223">
        <f>ROUND(Tabela1165[[#This Row],[Količina]]*Tabela1165[[#This Row],[cena/EM]],2)</f>
        <v>0</v>
      </c>
    </row>
    <row r="69" spans="1:9" ht="27.6">
      <c r="A69" s="239">
        <v>68</v>
      </c>
      <c r="B69" s="234" t="s">
        <v>1316</v>
      </c>
      <c r="C69" s="247" t="s">
        <v>3177</v>
      </c>
      <c r="D69" s="432" t="s">
        <v>3178</v>
      </c>
      <c r="E69" s="432" t="s">
        <v>3179</v>
      </c>
      <c r="F69" s="274" t="s">
        <v>1702</v>
      </c>
      <c r="G69" s="222">
        <v>100</v>
      </c>
      <c r="H69" s="212"/>
      <c r="I69" s="223">
        <f>ROUND(Tabela1165[[#This Row],[Količina]]*Tabela1165[[#This Row],[cena/EM]],2)</f>
        <v>0</v>
      </c>
    </row>
    <row r="70" spans="1:9">
      <c r="A70" s="239">
        <v>69</v>
      </c>
      <c r="B70" s="283" t="s">
        <v>1316</v>
      </c>
      <c r="C70" s="284" t="s">
        <v>3180</v>
      </c>
      <c r="D70" s="285" t="s">
        <v>3181</v>
      </c>
      <c r="E70" s="286"/>
      <c r="F70" s="217">
        <f>ROUND(SUM(F71:F71),2)</f>
        <v>0</v>
      </c>
      <c r="G70" s="217"/>
      <c r="H70" s="217"/>
      <c r="I70" s="218"/>
    </row>
    <row r="71" spans="1:9">
      <c r="A71" s="239">
        <v>72</v>
      </c>
      <c r="B71" s="434" t="s">
        <v>1316</v>
      </c>
      <c r="C71" s="435" t="s">
        <v>3182</v>
      </c>
      <c r="D71" s="436" t="s">
        <v>3183</v>
      </c>
      <c r="E71" s="436"/>
      <c r="F71" s="219">
        <f>ROUND(F72,2)</f>
        <v>0</v>
      </c>
      <c r="G71" s="219"/>
      <c r="H71" s="219"/>
      <c r="I71" s="226"/>
    </row>
    <row r="72" spans="1:9">
      <c r="A72" s="239">
        <v>96</v>
      </c>
      <c r="B72" s="298" t="s">
        <v>1316</v>
      </c>
      <c r="C72" s="299" t="s">
        <v>3182</v>
      </c>
      <c r="D72" s="300" t="s">
        <v>3183</v>
      </c>
      <c r="E72" s="301"/>
      <c r="F72" s="227">
        <f>ROUND(SUM(I73:I83),2)</f>
        <v>0</v>
      </c>
      <c r="G72" s="221"/>
      <c r="H72" s="221"/>
      <c r="I72" s="53"/>
    </row>
    <row r="73" spans="1:9" ht="27.6">
      <c r="A73" s="239">
        <v>97</v>
      </c>
      <c r="B73" s="437" t="s">
        <v>1316</v>
      </c>
      <c r="C73" s="438" t="s">
        <v>3188</v>
      </c>
      <c r="D73" s="432" t="s">
        <v>3189</v>
      </c>
      <c r="E73" s="432"/>
      <c r="F73" s="274" t="s">
        <v>25</v>
      </c>
      <c r="G73" s="228">
        <v>1</v>
      </c>
      <c r="H73" s="212"/>
      <c r="I73" s="223">
        <f>ROUND(Tabela1165[[#This Row],[Količina]]*Tabela1165[[#This Row],[cena/EM]],2)</f>
        <v>0</v>
      </c>
    </row>
    <row r="74" spans="1:9">
      <c r="A74" s="239">
        <v>98</v>
      </c>
      <c r="B74" s="437" t="s">
        <v>1316</v>
      </c>
      <c r="C74" s="438" t="s">
        <v>3190</v>
      </c>
      <c r="D74" s="432" t="s">
        <v>3191</v>
      </c>
      <c r="E74" s="432"/>
      <c r="F74" s="274" t="s">
        <v>25</v>
      </c>
      <c r="G74" s="228">
        <v>1</v>
      </c>
      <c r="H74" s="212"/>
      <c r="I74" s="223">
        <f>ROUND(Tabela1165[[#This Row],[Količina]]*Tabela1165[[#This Row],[cena/EM]],2)</f>
        <v>0</v>
      </c>
    </row>
    <row r="75" spans="1:9" ht="41.4">
      <c r="A75" s="239">
        <v>99</v>
      </c>
      <c r="B75" s="437" t="s">
        <v>1316</v>
      </c>
      <c r="C75" s="438" t="s">
        <v>3192</v>
      </c>
      <c r="D75" s="432" t="s">
        <v>3193</v>
      </c>
      <c r="E75" s="432"/>
      <c r="F75" s="274" t="s">
        <v>25</v>
      </c>
      <c r="G75" s="228">
        <v>2</v>
      </c>
      <c r="H75" s="212"/>
      <c r="I75" s="223">
        <f>ROUND(Tabela1165[[#This Row],[Količina]]*Tabela1165[[#This Row],[cena/EM]],2)</f>
        <v>0</v>
      </c>
    </row>
    <row r="76" spans="1:9" ht="27.6">
      <c r="A76" s="239">
        <v>100</v>
      </c>
      <c r="B76" s="437" t="s">
        <v>1316</v>
      </c>
      <c r="C76" s="438" t="s">
        <v>3194</v>
      </c>
      <c r="D76" s="432" t="s">
        <v>3195</v>
      </c>
      <c r="E76" s="432"/>
      <c r="F76" s="274" t="s">
        <v>25</v>
      </c>
      <c r="G76" s="228">
        <v>2</v>
      </c>
      <c r="H76" s="212"/>
      <c r="I76" s="223">
        <f>ROUND(Tabela1165[[#This Row],[Količina]]*Tabela1165[[#This Row],[cena/EM]],2)</f>
        <v>0</v>
      </c>
    </row>
    <row r="77" spans="1:9">
      <c r="A77" s="239">
        <v>101</v>
      </c>
      <c r="B77" s="437" t="s">
        <v>1316</v>
      </c>
      <c r="C77" s="438" t="s">
        <v>3196</v>
      </c>
      <c r="D77" s="432" t="s">
        <v>3197</v>
      </c>
      <c r="E77" s="432"/>
      <c r="F77" s="274" t="s">
        <v>25</v>
      </c>
      <c r="G77" s="228">
        <v>1</v>
      </c>
      <c r="H77" s="212"/>
      <c r="I77" s="223">
        <f>ROUND(Tabela1165[[#This Row],[Količina]]*Tabela1165[[#This Row],[cena/EM]],2)</f>
        <v>0</v>
      </c>
    </row>
    <row r="78" spans="1:9" ht="41.4">
      <c r="A78" s="239">
        <v>102</v>
      </c>
      <c r="B78" s="437" t="s">
        <v>1316</v>
      </c>
      <c r="C78" s="438" t="s">
        <v>3198</v>
      </c>
      <c r="D78" s="432" t="s">
        <v>3199</v>
      </c>
      <c r="E78" s="432"/>
      <c r="F78" s="274" t="s">
        <v>25</v>
      </c>
      <c r="G78" s="228">
        <v>1</v>
      </c>
      <c r="H78" s="212"/>
      <c r="I78" s="223">
        <f>ROUND(Tabela1165[[#This Row],[Količina]]*Tabela1165[[#This Row],[cena/EM]],2)</f>
        <v>0</v>
      </c>
    </row>
    <row r="79" spans="1:9" ht="27.6">
      <c r="A79" s="239">
        <v>103</v>
      </c>
      <c r="B79" s="437" t="s">
        <v>1316</v>
      </c>
      <c r="C79" s="438" t="s">
        <v>3200</v>
      </c>
      <c r="D79" s="432" t="s">
        <v>3186</v>
      </c>
      <c r="E79" s="432"/>
      <c r="F79" s="274" t="s">
        <v>25</v>
      </c>
      <c r="G79" s="228">
        <v>1</v>
      </c>
      <c r="H79" s="212"/>
      <c r="I79" s="223">
        <f>ROUND(Tabela1165[[#This Row],[Količina]]*Tabela1165[[#This Row],[cena/EM]],2)</f>
        <v>0</v>
      </c>
    </row>
    <row r="80" spans="1:9">
      <c r="A80" s="239">
        <v>104</v>
      </c>
      <c r="B80" s="437" t="s">
        <v>1316</v>
      </c>
      <c r="C80" s="438" t="s">
        <v>3201</v>
      </c>
      <c r="D80" s="432" t="s">
        <v>3202</v>
      </c>
      <c r="E80" s="432"/>
      <c r="F80" s="274" t="s">
        <v>25</v>
      </c>
      <c r="G80" s="228">
        <v>1</v>
      </c>
      <c r="H80" s="212"/>
      <c r="I80" s="223">
        <f>ROUND(Tabela1165[[#This Row],[Količina]]*Tabela1165[[#This Row],[cena/EM]],2)</f>
        <v>0</v>
      </c>
    </row>
    <row r="81" spans="1:9">
      <c r="A81" s="239">
        <v>105</v>
      </c>
      <c r="B81" s="437" t="s">
        <v>1316</v>
      </c>
      <c r="C81" s="438" t="s">
        <v>3203</v>
      </c>
      <c r="D81" s="432" t="s">
        <v>3204</v>
      </c>
      <c r="E81" s="432"/>
      <c r="F81" s="274" t="s">
        <v>25</v>
      </c>
      <c r="G81" s="228">
        <v>1</v>
      </c>
      <c r="H81" s="212"/>
      <c r="I81" s="223">
        <f>ROUND(Tabela1165[[#This Row],[Količina]]*Tabela1165[[#This Row],[cena/EM]],2)</f>
        <v>0</v>
      </c>
    </row>
    <row r="82" spans="1:9">
      <c r="A82" s="239">
        <v>106</v>
      </c>
      <c r="B82" s="437" t="s">
        <v>1316</v>
      </c>
      <c r="C82" s="438" t="s">
        <v>3205</v>
      </c>
      <c r="D82" s="432" t="s">
        <v>3206</v>
      </c>
      <c r="E82" s="432"/>
      <c r="F82" s="274" t="s">
        <v>25</v>
      </c>
      <c r="G82" s="228">
        <v>1</v>
      </c>
      <c r="H82" s="212"/>
      <c r="I82" s="223">
        <f>ROUND(Tabela1165[[#This Row],[Količina]]*Tabela1165[[#This Row],[cena/EM]],2)</f>
        <v>0</v>
      </c>
    </row>
    <row r="83" spans="1:9">
      <c r="A83" s="239">
        <v>107</v>
      </c>
      <c r="B83" s="437" t="s">
        <v>1316</v>
      </c>
      <c r="C83" s="438" t="s">
        <v>3207</v>
      </c>
      <c r="D83" s="432" t="s">
        <v>3187</v>
      </c>
      <c r="E83" s="432"/>
      <c r="F83" s="274" t="s">
        <v>25</v>
      </c>
      <c r="G83" s="228">
        <v>1</v>
      </c>
      <c r="H83" s="212"/>
      <c r="I83" s="223">
        <f>ROUND(Tabela1165[[#This Row],[Količina]]*Tabela1165[[#This Row],[cena/EM]],2)</f>
        <v>0</v>
      </c>
    </row>
    <row r="84" spans="1:9">
      <c r="A84" s="239">
        <v>108</v>
      </c>
      <c r="B84" s="283" t="s">
        <v>1316</v>
      </c>
      <c r="C84" s="284" t="s">
        <v>3208</v>
      </c>
      <c r="D84" s="285" t="s">
        <v>3209</v>
      </c>
      <c r="E84" s="286"/>
      <c r="F84" s="217">
        <f>ROUND(SUM(F85:F86),2)</f>
        <v>0</v>
      </c>
      <c r="G84" s="217"/>
      <c r="H84" s="217"/>
      <c r="I84" s="218"/>
    </row>
    <row r="85" spans="1:9">
      <c r="A85" s="239">
        <v>109</v>
      </c>
      <c r="B85" s="287" t="s">
        <v>1316</v>
      </c>
      <c r="C85" s="288" t="s">
        <v>3210</v>
      </c>
      <c r="D85" s="293" t="s">
        <v>3211</v>
      </c>
      <c r="E85" s="290"/>
      <c r="F85" s="219">
        <f>ROUND(F87,2)</f>
        <v>0</v>
      </c>
      <c r="G85" s="219"/>
      <c r="H85" s="219"/>
      <c r="I85" s="220"/>
    </row>
    <row r="86" spans="1:9">
      <c r="A86" s="239">
        <v>110</v>
      </c>
      <c r="B86" s="287" t="s">
        <v>1316</v>
      </c>
      <c r="C86" s="288" t="s">
        <v>3212</v>
      </c>
      <c r="D86" s="293" t="s">
        <v>3213</v>
      </c>
      <c r="E86" s="294"/>
      <c r="F86" s="219">
        <f>ROUND(F97,2)</f>
        <v>0</v>
      </c>
      <c r="G86" s="224"/>
      <c r="H86" s="224"/>
      <c r="I86" s="225"/>
    </row>
    <row r="87" spans="1:9">
      <c r="A87" s="239">
        <v>111</v>
      </c>
      <c r="B87" s="298" t="s">
        <v>1316</v>
      </c>
      <c r="C87" s="299" t="s">
        <v>3210</v>
      </c>
      <c r="D87" s="300" t="s">
        <v>3211</v>
      </c>
      <c r="E87" s="301"/>
      <c r="F87" s="227">
        <f>ROUND(SUM(I88:I96),2)</f>
        <v>0</v>
      </c>
      <c r="G87" s="221"/>
      <c r="H87" s="221"/>
      <c r="I87" s="53"/>
    </row>
    <row r="88" spans="1:9">
      <c r="A88" s="239">
        <v>112</v>
      </c>
      <c r="B88" s="234" t="s">
        <v>1316</v>
      </c>
      <c r="C88" s="438" t="s">
        <v>3214</v>
      </c>
      <c r="D88" s="432" t="s">
        <v>3184</v>
      </c>
      <c r="E88" s="432"/>
      <c r="F88" s="274" t="s">
        <v>25</v>
      </c>
      <c r="G88" s="228">
        <v>2</v>
      </c>
      <c r="H88" s="212"/>
      <c r="I88" s="223">
        <f>ROUND(Tabela1165[[#This Row],[Količina]]*Tabela1165[[#This Row],[cena/EM]],2)</f>
        <v>0</v>
      </c>
    </row>
    <row r="89" spans="1:9">
      <c r="A89" s="239">
        <v>113</v>
      </c>
      <c r="B89" s="234" t="s">
        <v>1316</v>
      </c>
      <c r="C89" s="438" t="s">
        <v>3215</v>
      </c>
      <c r="D89" s="432" t="s">
        <v>3216</v>
      </c>
      <c r="E89" s="432"/>
      <c r="F89" s="274" t="s">
        <v>25</v>
      </c>
      <c r="G89" s="228">
        <v>2</v>
      </c>
      <c r="H89" s="212"/>
      <c r="I89" s="223">
        <f>ROUND(Tabela1165[[#This Row],[Količina]]*Tabela1165[[#This Row],[cena/EM]],2)</f>
        <v>0</v>
      </c>
    </row>
    <row r="90" spans="1:9">
      <c r="A90" s="239">
        <v>114</v>
      </c>
      <c r="B90" s="234" t="s">
        <v>1316</v>
      </c>
      <c r="C90" s="438" t="s">
        <v>3217</v>
      </c>
      <c r="D90" s="432" t="s">
        <v>3185</v>
      </c>
      <c r="E90" s="432"/>
      <c r="F90" s="274" t="s">
        <v>25</v>
      </c>
      <c r="G90" s="228">
        <v>2</v>
      </c>
      <c r="H90" s="212"/>
      <c r="I90" s="223">
        <f>ROUND(Tabela1165[[#This Row],[Količina]]*Tabela1165[[#This Row],[cena/EM]],2)</f>
        <v>0</v>
      </c>
    </row>
    <row r="91" spans="1:9" ht="27.6">
      <c r="A91" s="239">
        <v>115</v>
      </c>
      <c r="B91" s="234" t="s">
        <v>1316</v>
      </c>
      <c r="C91" s="438" t="s">
        <v>3218</v>
      </c>
      <c r="D91" s="432" t="s">
        <v>3186</v>
      </c>
      <c r="E91" s="432"/>
      <c r="F91" s="274" t="s">
        <v>25</v>
      </c>
      <c r="G91" s="228">
        <v>1</v>
      </c>
      <c r="H91" s="212"/>
      <c r="I91" s="223">
        <f>ROUND(Tabela1165[[#This Row],[Količina]]*Tabela1165[[#This Row],[cena/EM]],2)</f>
        <v>0</v>
      </c>
    </row>
    <row r="92" spans="1:9">
      <c r="A92" s="239">
        <v>116</v>
      </c>
      <c r="B92" s="234" t="s">
        <v>1316</v>
      </c>
      <c r="C92" s="438" t="s">
        <v>3219</v>
      </c>
      <c r="D92" s="432" t="s">
        <v>3202</v>
      </c>
      <c r="E92" s="432"/>
      <c r="F92" s="274" t="s">
        <v>25</v>
      </c>
      <c r="G92" s="228">
        <v>1</v>
      </c>
      <c r="H92" s="212"/>
      <c r="I92" s="223">
        <f>ROUND(Tabela1165[[#This Row],[Količina]]*Tabela1165[[#This Row],[cena/EM]],2)</f>
        <v>0</v>
      </c>
    </row>
    <row r="93" spans="1:9">
      <c r="A93" s="239">
        <v>117</v>
      </c>
      <c r="B93" s="234" t="s">
        <v>1316</v>
      </c>
      <c r="C93" s="438" t="s">
        <v>3220</v>
      </c>
      <c r="D93" s="432" t="s">
        <v>3204</v>
      </c>
      <c r="E93" s="432"/>
      <c r="F93" s="274" t="s">
        <v>25</v>
      </c>
      <c r="G93" s="228">
        <v>1</v>
      </c>
      <c r="H93" s="212"/>
      <c r="I93" s="223">
        <f>ROUND(Tabela1165[[#This Row],[Količina]]*Tabela1165[[#This Row],[cena/EM]],2)</f>
        <v>0</v>
      </c>
    </row>
    <row r="94" spans="1:9">
      <c r="A94" s="239">
        <v>118</v>
      </c>
      <c r="B94" s="234" t="s">
        <v>1316</v>
      </c>
      <c r="C94" s="438" t="s">
        <v>3221</v>
      </c>
      <c r="D94" s="432" t="s">
        <v>3206</v>
      </c>
      <c r="E94" s="432"/>
      <c r="F94" s="274" t="s">
        <v>25</v>
      </c>
      <c r="G94" s="228">
        <v>1</v>
      </c>
      <c r="H94" s="212"/>
      <c r="I94" s="223">
        <f>ROUND(Tabela1165[[#This Row],[Količina]]*Tabela1165[[#This Row],[cena/EM]],2)</f>
        <v>0</v>
      </c>
    </row>
    <row r="95" spans="1:9">
      <c r="A95" s="239">
        <v>119</v>
      </c>
      <c r="B95" s="234" t="s">
        <v>1316</v>
      </c>
      <c r="C95" s="438" t="s">
        <v>3222</v>
      </c>
      <c r="D95" s="432" t="s">
        <v>3187</v>
      </c>
      <c r="E95" s="432"/>
      <c r="F95" s="274" t="s">
        <v>25</v>
      </c>
      <c r="G95" s="228">
        <v>1</v>
      </c>
      <c r="H95" s="212"/>
      <c r="I95" s="223">
        <f>ROUND(Tabela1165[[#This Row],[Količina]]*Tabela1165[[#This Row],[cena/EM]],2)</f>
        <v>0</v>
      </c>
    </row>
    <row r="96" spans="1:9" ht="27.6">
      <c r="A96" s="239">
        <v>120</v>
      </c>
      <c r="B96" s="234" t="s">
        <v>1316</v>
      </c>
      <c r="C96" s="438" t="s">
        <v>3223</v>
      </c>
      <c r="D96" s="432" t="s">
        <v>3224</v>
      </c>
      <c r="E96" s="432"/>
      <c r="F96" s="274" t="s">
        <v>3044</v>
      </c>
      <c r="G96" s="228"/>
      <c r="H96" s="228"/>
      <c r="I96" s="223"/>
    </row>
    <row r="97" spans="1:9">
      <c r="A97" s="239">
        <v>121</v>
      </c>
      <c r="B97" s="298" t="s">
        <v>1316</v>
      </c>
      <c r="C97" s="299" t="s">
        <v>3212</v>
      </c>
      <c r="D97" s="300" t="s">
        <v>3213</v>
      </c>
      <c r="E97" s="301"/>
      <c r="F97" s="227">
        <f>ROUND(SUM(I98:I104),2)</f>
        <v>0</v>
      </c>
      <c r="G97" s="221"/>
      <c r="H97" s="221"/>
      <c r="I97" s="53"/>
    </row>
    <row r="98" spans="1:9" ht="27.6">
      <c r="A98" s="239">
        <v>122</v>
      </c>
      <c r="B98" s="437" t="s">
        <v>1316</v>
      </c>
      <c r="C98" s="438" t="s">
        <v>3225</v>
      </c>
      <c r="D98" s="432" t="s">
        <v>3226</v>
      </c>
      <c r="E98" s="432"/>
      <c r="F98" s="274" t="s">
        <v>25</v>
      </c>
      <c r="G98" s="228">
        <v>1</v>
      </c>
      <c r="H98" s="212"/>
      <c r="I98" s="223">
        <f>ROUND(Tabela1165[[#This Row],[Količina]]*Tabela1165[[#This Row],[cena/EM]],2)</f>
        <v>0</v>
      </c>
    </row>
    <row r="99" spans="1:9">
      <c r="A99" s="239">
        <v>123</v>
      </c>
      <c r="B99" s="437" t="s">
        <v>1316</v>
      </c>
      <c r="C99" s="438" t="s">
        <v>3227</v>
      </c>
      <c r="D99" s="432" t="s">
        <v>3228</v>
      </c>
      <c r="E99" s="432"/>
      <c r="F99" s="274" t="s">
        <v>25</v>
      </c>
      <c r="G99" s="228">
        <v>1</v>
      </c>
      <c r="H99" s="212"/>
      <c r="I99" s="223">
        <f>ROUND(Tabela1165[[#This Row],[Količina]]*Tabela1165[[#This Row],[cena/EM]],2)</f>
        <v>0</v>
      </c>
    </row>
    <row r="100" spans="1:9">
      <c r="A100" s="239">
        <v>124</v>
      </c>
      <c r="B100" s="437" t="s">
        <v>1316</v>
      </c>
      <c r="C100" s="438" t="s">
        <v>3229</v>
      </c>
      <c r="D100" s="432" t="s">
        <v>3230</v>
      </c>
      <c r="E100" s="432"/>
      <c r="F100" s="274" t="s">
        <v>25</v>
      </c>
      <c r="G100" s="228">
        <v>1</v>
      </c>
      <c r="H100" s="212"/>
      <c r="I100" s="223">
        <f>ROUND(Tabela1165[[#This Row],[Količina]]*Tabela1165[[#This Row],[cena/EM]],2)</f>
        <v>0</v>
      </c>
    </row>
    <row r="101" spans="1:9">
      <c r="A101" s="239">
        <v>125</v>
      </c>
      <c r="B101" s="437" t="s">
        <v>1316</v>
      </c>
      <c r="C101" s="438" t="s">
        <v>3231</v>
      </c>
      <c r="D101" s="432" t="s">
        <v>3232</v>
      </c>
      <c r="E101" s="432"/>
      <c r="F101" s="274" t="s">
        <v>25</v>
      </c>
      <c r="G101" s="228">
        <v>1</v>
      </c>
      <c r="H101" s="212"/>
      <c r="I101" s="223">
        <f>ROUND(Tabela1165[[#This Row],[Količina]]*Tabela1165[[#This Row],[cena/EM]],2)</f>
        <v>0</v>
      </c>
    </row>
    <row r="102" spans="1:9">
      <c r="A102" s="239">
        <v>126</v>
      </c>
      <c r="B102" s="437" t="s">
        <v>1316</v>
      </c>
      <c r="C102" s="438" t="s">
        <v>3233</v>
      </c>
      <c r="D102" s="432" t="s">
        <v>3234</v>
      </c>
      <c r="E102" s="432"/>
      <c r="F102" s="274" t="s">
        <v>25</v>
      </c>
      <c r="G102" s="228">
        <v>4</v>
      </c>
      <c r="H102" s="212"/>
      <c r="I102" s="223">
        <f>ROUND(Tabela1165[[#This Row],[Količina]]*Tabela1165[[#This Row],[cena/EM]],2)</f>
        <v>0</v>
      </c>
    </row>
    <row r="103" spans="1:9">
      <c r="A103" s="239">
        <v>127</v>
      </c>
      <c r="B103" s="437" t="s">
        <v>1316</v>
      </c>
      <c r="C103" s="438" t="s">
        <v>3235</v>
      </c>
      <c r="D103" s="432" t="s">
        <v>3236</v>
      </c>
      <c r="E103" s="432"/>
      <c r="F103" s="274" t="s">
        <v>25</v>
      </c>
      <c r="G103" s="228">
        <v>2</v>
      </c>
      <c r="H103" s="212"/>
      <c r="I103" s="223">
        <f>ROUND(Tabela1165[[#This Row],[Količina]]*Tabela1165[[#This Row],[cena/EM]],2)</f>
        <v>0</v>
      </c>
    </row>
    <row r="104" spans="1:9" ht="27.6">
      <c r="A104" s="239">
        <v>128</v>
      </c>
      <c r="B104" s="437" t="s">
        <v>1316</v>
      </c>
      <c r="C104" s="438" t="s">
        <v>3237</v>
      </c>
      <c r="D104" s="432" t="s">
        <v>3238</v>
      </c>
      <c r="E104" s="432"/>
      <c r="F104" s="274" t="s">
        <v>25</v>
      </c>
      <c r="G104" s="228">
        <v>1</v>
      </c>
      <c r="H104" s="212"/>
      <c r="I104" s="223">
        <f>ROUND(Tabela1165[[#This Row],[Količina]]*Tabela1165[[#This Row],[cena/EM]],2)</f>
        <v>0</v>
      </c>
    </row>
    <row r="105" spans="1:9">
      <c r="A105" s="239">
        <v>129</v>
      </c>
      <c r="B105" s="283" t="s">
        <v>1316</v>
      </c>
      <c r="C105" s="284" t="s">
        <v>3239</v>
      </c>
      <c r="D105" s="285" t="s">
        <v>3240</v>
      </c>
      <c r="E105" s="286"/>
      <c r="F105" s="217">
        <f>ROUND(SUM(F106:F108),2)</f>
        <v>0</v>
      </c>
      <c r="G105" s="217"/>
      <c r="H105" s="217"/>
      <c r="I105" s="218"/>
    </row>
    <row r="106" spans="1:9">
      <c r="A106" s="239">
        <v>130</v>
      </c>
      <c r="B106" s="287" t="s">
        <v>1316</v>
      </c>
      <c r="C106" s="288" t="s">
        <v>3241</v>
      </c>
      <c r="D106" s="293" t="str">
        <f>D109</f>
        <v>SPLOŠNO</v>
      </c>
      <c r="E106" s="290"/>
      <c r="F106" s="219">
        <f>ROUND(F109,2)</f>
        <v>0</v>
      </c>
      <c r="G106" s="219"/>
      <c r="H106" s="219"/>
      <c r="I106" s="220"/>
    </row>
    <row r="107" spans="1:9">
      <c r="A107" s="239">
        <v>131</v>
      </c>
      <c r="B107" s="287" t="s">
        <v>1316</v>
      </c>
      <c r="C107" s="288" t="s">
        <v>3242</v>
      </c>
      <c r="D107" s="293" t="str">
        <f>D114</f>
        <v>PODATKOVNO OMREŽJE JŽI</v>
      </c>
      <c r="E107" s="294"/>
      <c r="F107" s="219">
        <f>ROUND(F114,2)</f>
        <v>0</v>
      </c>
      <c r="G107" s="224"/>
      <c r="H107" s="224"/>
      <c r="I107" s="225"/>
    </row>
    <row r="108" spans="1:9">
      <c r="A108" s="239">
        <v>132</v>
      </c>
      <c r="B108" s="434" t="s">
        <v>1316</v>
      </c>
      <c r="C108" s="435" t="s">
        <v>3243</v>
      </c>
      <c r="D108" s="436" t="str">
        <f>D118</f>
        <v>PODATKOVNO OMREŽJE WAN / LAN</v>
      </c>
      <c r="E108" s="436"/>
      <c r="F108" s="219">
        <f>ROUND(F118,2)</f>
        <v>0</v>
      </c>
      <c r="G108" s="226"/>
      <c r="H108" s="226"/>
      <c r="I108" s="226"/>
    </row>
    <row r="109" spans="1:9">
      <c r="A109" s="239">
        <v>133</v>
      </c>
      <c r="B109" s="298" t="s">
        <v>1316</v>
      </c>
      <c r="C109" s="299" t="s">
        <v>3241</v>
      </c>
      <c r="D109" s="300" t="s">
        <v>1302</v>
      </c>
      <c r="E109" s="301"/>
      <c r="F109" s="227">
        <f>ROUND(SUM(I110:I113),2)</f>
        <v>0</v>
      </c>
      <c r="G109" s="221"/>
      <c r="H109" s="221"/>
      <c r="I109" s="53"/>
    </row>
    <row r="110" spans="1:9" ht="27.6">
      <c r="A110" s="239">
        <v>134</v>
      </c>
      <c r="B110" s="437" t="s">
        <v>1316</v>
      </c>
      <c r="C110" s="438" t="s">
        <v>3244</v>
      </c>
      <c r="D110" s="432" t="s">
        <v>3245</v>
      </c>
      <c r="E110" s="432"/>
      <c r="F110" s="274" t="s">
        <v>3044</v>
      </c>
      <c r="G110" s="228"/>
      <c r="H110" s="228"/>
      <c r="I110" s="223"/>
    </row>
    <row r="111" spans="1:9">
      <c r="A111" s="239">
        <v>135</v>
      </c>
      <c r="B111" s="437" t="s">
        <v>1316</v>
      </c>
      <c r="C111" s="438" t="s">
        <v>3246</v>
      </c>
      <c r="D111" s="432" t="s">
        <v>3247</v>
      </c>
      <c r="E111" s="432"/>
      <c r="F111" s="274" t="s">
        <v>3044</v>
      </c>
      <c r="G111" s="228"/>
      <c r="H111" s="228"/>
      <c r="I111" s="223"/>
    </row>
    <row r="112" spans="1:9" ht="41.4">
      <c r="A112" s="239">
        <v>136</v>
      </c>
      <c r="B112" s="437" t="s">
        <v>1316</v>
      </c>
      <c r="C112" s="438" t="s">
        <v>3248</v>
      </c>
      <c r="D112" s="432" t="s">
        <v>3249</v>
      </c>
      <c r="E112" s="432"/>
      <c r="F112" s="274" t="s">
        <v>1702</v>
      </c>
      <c r="G112" s="228">
        <v>3</v>
      </c>
      <c r="H112" s="212"/>
      <c r="I112" s="223">
        <f>ROUND(Tabela1165[[#This Row],[Količina]]*Tabela1165[[#This Row],[cena/EM]],2)</f>
        <v>0</v>
      </c>
    </row>
    <row r="113" spans="1:9">
      <c r="A113" s="239">
        <v>137</v>
      </c>
      <c r="B113" s="437" t="s">
        <v>1316</v>
      </c>
      <c r="C113" s="438" t="s">
        <v>3250</v>
      </c>
      <c r="D113" s="432" t="s">
        <v>3251</v>
      </c>
      <c r="E113" s="432"/>
      <c r="F113" s="274" t="s">
        <v>25</v>
      </c>
      <c r="G113" s="228">
        <v>1</v>
      </c>
      <c r="H113" s="212"/>
      <c r="I113" s="223">
        <f>ROUND(Tabela1165[[#This Row],[Količina]]*Tabela1165[[#This Row],[cena/EM]],2)</f>
        <v>0</v>
      </c>
    </row>
    <row r="114" spans="1:9">
      <c r="A114" s="239">
        <v>138</v>
      </c>
      <c r="B114" s="298" t="s">
        <v>1316</v>
      </c>
      <c r="C114" s="299" t="s">
        <v>3242</v>
      </c>
      <c r="D114" s="300" t="s">
        <v>3252</v>
      </c>
      <c r="E114" s="301"/>
      <c r="F114" s="227">
        <f>ROUND(SUM(I115:I117),2)</f>
        <v>0</v>
      </c>
      <c r="G114" s="221"/>
      <c r="H114" s="221"/>
      <c r="I114" s="53"/>
    </row>
    <row r="115" spans="1:9" ht="27.6">
      <c r="A115" s="239">
        <v>139</v>
      </c>
      <c r="B115" s="437" t="s">
        <v>1316</v>
      </c>
      <c r="C115" s="438" t="s">
        <v>3253</v>
      </c>
      <c r="D115" s="432" t="s">
        <v>3254</v>
      </c>
      <c r="E115" s="432"/>
      <c r="F115" s="274" t="s">
        <v>25</v>
      </c>
      <c r="G115" s="228">
        <v>2</v>
      </c>
      <c r="H115" s="212"/>
      <c r="I115" s="223">
        <f>ROUND(Tabela1165[[#This Row],[Količina]]*Tabela1165[[#This Row],[cena/EM]],2)</f>
        <v>0</v>
      </c>
    </row>
    <row r="116" spans="1:9">
      <c r="A116" s="239">
        <v>140</v>
      </c>
      <c r="B116" s="437" t="s">
        <v>1316</v>
      </c>
      <c r="C116" s="438" t="s">
        <v>3255</v>
      </c>
      <c r="D116" s="432" t="s">
        <v>3256</v>
      </c>
      <c r="E116" s="432"/>
      <c r="F116" s="274" t="s">
        <v>25</v>
      </c>
      <c r="G116" s="228">
        <v>2</v>
      </c>
      <c r="H116" s="212"/>
      <c r="I116" s="223">
        <f>ROUND(Tabela1165[[#This Row],[Količina]]*Tabela1165[[#This Row],[cena/EM]],2)</f>
        <v>0</v>
      </c>
    </row>
    <row r="117" spans="1:9">
      <c r="A117" s="239">
        <v>141</v>
      </c>
      <c r="B117" s="437" t="s">
        <v>1316</v>
      </c>
      <c r="C117" s="438" t="s">
        <v>3257</v>
      </c>
      <c r="D117" s="432" t="s">
        <v>3258</v>
      </c>
      <c r="E117" s="432"/>
      <c r="F117" s="274" t="s">
        <v>25</v>
      </c>
      <c r="G117" s="228">
        <v>2</v>
      </c>
      <c r="H117" s="212"/>
      <c r="I117" s="223">
        <f>ROUND(Tabela1165[[#This Row],[Količina]]*Tabela1165[[#This Row],[cena/EM]],2)</f>
        <v>0</v>
      </c>
    </row>
    <row r="118" spans="1:9">
      <c r="A118" s="239">
        <v>142</v>
      </c>
      <c r="B118" s="298" t="s">
        <v>1316</v>
      </c>
      <c r="C118" s="299" t="s">
        <v>3243</v>
      </c>
      <c r="D118" s="300" t="s">
        <v>3259</v>
      </c>
      <c r="E118" s="301"/>
      <c r="F118" s="227">
        <f>ROUND(SUM(I119:I123),2)</f>
        <v>0</v>
      </c>
      <c r="G118" s="221"/>
      <c r="H118" s="221"/>
      <c r="I118" s="53"/>
    </row>
    <row r="119" spans="1:9" ht="41.4">
      <c r="A119" s="239">
        <v>143</v>
      </c>
      <c r="B119" s="437" t="s">
        <v>1316</v>
      </c>
      <c r="C119" s="438" t="s">
        <v>3260</v>
      </c>
      <c r="D119" s="432" t="s">
        <v>3261</v>
      </c>
      <c r="E119" s="432"/>
      <c r="F119" s="274" t="s">
        <v>25</v>
      </c>
      <c r="G119" s="228">
        <v>1</v>
      </c>
      <c r="H119" s="212"/>
      <c r="I119" s="223">
        <f>ROUND(Tabela1165[[#This Row],[Količina]]*Tabela1165[[#This Row],[cena/EM]],2)</f>
        <v>0</v>
      </c>
    </row>
    <row r="120" spans="1:9" ht="27.6">
      <c r="A120" s="239">
        <v>144</v>
      </c>
      <c r="B120" s="437" t="s">
        <v>1316</v>
      </c>
      <c r="C120" s="438" t="s">
        <v>3262</v>
      </c>
      <c r="D120" s="432" t="s">
        <v>3263</v>
      </c>
      <c r="E120" s="432"/>
      <c r="F120" s="274" t="s">
        <v>25</v>
      </c>
      <c r="G120" s="228">
        <v>4</v>
      </c>
      <c r="H120" s="212"/>
      <c r="I120" s="223">
        <f>ROUND(Tabela1165[[#This Row],[Količina]]*Tabela1165[[#This Row],[cena/EM]],2)</f>
        <v>0</v>
      </c>
    </row>
    <row r="121" spans="1:9">
      <c r="A121" s="239">
        <v>145</v>
      </c>
      <c r="B121" s="437" t="s">
        <v>1316</v>
      </c>
      <c r="C121" s="438" t="s">
        <v>3264</v>
      </c>
      <c r="D121" s="432" t="s">
        <v>3265</v>
      </c>
      <c r="E121" s="432"/>
      <c r="F121" s="274" t="s">
        <v>25</v>
      </c>
      <c r="G121" s="228">
        <v>4</v>
      </c>
      <c r="H121" s="212"/>
      <c r="I121" s="223">
        <f>ROUND(Tabela1165[[#This Row],[Količina]]*Tabela1165[[#This Row],[cena/EM]],2)</f>
        <v>0</v>
      </c>
    </row>
    <row r="122" spans="1:9">
      <c r="A122" s="239">
        <v>146</v>
      </c>
      <c r="B122" s="437" t="s">
        <v>1316</v>
      </c>
      <c r="C122" s="438" t="s">
        <v>3266</v>
      </c>
      <c r="D122" s="432" t="s">
        <v>3267</v>
      </c>
      <c r="E122" s="432"/>
      <c r="F122" s="274" t="s">
        <v>25</v>
      </c>
      <c r="G122" s="228">
        <v>5</v>
      </c>
      <c r="H122" s="212"/>
      <c r="I122" s="223">
        <f>ROUND(Tabela1165[[#This Row],[Količina]]*Tabela1165[[#This Row],[cena/EM]],2)</f>
        <v>0</v>
      </c>
    </row>
    <row r="123" spans="1:9" ht="27.6">
      <c r="A123" s="239">
        <v>147</v>
      </c>
      <c r="B123" s="437" t="s">
        <v>1316</v>
      </c>
      <c r="C123" s="438" t="s">
        <v>3268</v>
      </c>
      <c r="D123" s="432" t="s">
        <v>3269</v>
      </c>
      <c r="E123" s="432"/>
      <c r="F123" s="274" t="s">
        <v>25</v>
      </c>
      <c r="G123" s="228">
        <v>1</v>
      </c>
      <c r="H123" s="212"/>
      <c r="I123" s="223">
        <f>ROUND(Tabela1165[[#This Row],[Količina]]*Tabela1165[[#This Row],[cena/EM]],2)</f>
        <v>0</v>
      </c>
    </row>
    <row r="124" spans="1:9">
      <c r="A124" s="239">
        <v>153</v>
      </c>
      <c r="B124" s="283" t="s">
        <v>1316</v>
      </c>
      <c r="C124" s="284" t="s">
        <v>3270</v>
      </c>
      <c r="D124" s="285" t="s">
        <v>3271</v>
      </c>
      <c r="E124" s="286"/>
      <c r="F124" s="217">
        <f>ROUND(SUM(F125),2)</f>
        <v>0</v>
      </c>
      <c r="G124" s="217"/>
      <c r="H124" s="217"/>
      <c r="I124" s="218"/>
    </row>
    <row r="125" spans="1:9">
      <c r="A125" s="239">
        <v>154</v>
      </c>
      <c r="B125" s="287" t="s">
        <v>1316</v>
      </c>
      <c r="C125" s="288" t="s">
        <v>3272</v>
      </c>
      <c r="D125" s="293" t="s">
        <v>3271</v>
      </c>
      <c r="E125" s="294"/>
      <c r="F125" s="219">
        <f>ROUND(F126,2)</f>
        <v>0</v>
      </c>
      <c r="G125" s="219"/>
      <c r="H125" s="219"/>
      <c r="I125" s="225"/>
    </row>
    <row r="126" spans="1:9">
      <c r="A126" s="239">
        <v>155</v>
      </c>
      <c r="B126" s="298" t="s">
        <v>1316</v>
      </c>
      <c r="C126" s="299" t="s">
        <v>3272</v>
      </c>
      <c r="D126" s="300" t="s">
        <v>3271</v>
      </c>
      <c r="E126" s="301"/>
      <c r="F126" s="227">
        <f>ROUND(SUM(I127:I136),2)</f>
        <v>0</v>
      </c>
      <c r="G126" s="221"/>
      <c r="H126" s="221"/>
      <c r="I126" s="51" t="str">
        <f>IF(Tabela1165[[#This Row],[Količina]]&lt;&gt;0,(ROUND(SUM(Tabela1165[[#This Row],[Količina]]*Tabela1165[[#This Row],[cena/EM]]),2)),"")</f>
        <v/>
      </c>
    </row>
    <row r="127" spans="1:9" ht="27.6">
      <c r="A127" s="239">
        <v>156</v>
      </c>
      <c r="B127" s="437" t="s">
        <v>1316</v>
      </c>
      <c r="C127" s="438" t="s">
        <v>3273</v>
      </c>
      <c r="D127" s="432" t="s">
        <v>3274</v>
      </c>
      <c r="E127" s="432" t="s">
        <v>3275</v>
      </c>
      <c r="F127" s="274" t="s">
        <v>25</v>
      </c>
      <c r="G127" s="228">
        <v>1</v>
      </c>
      <c r="H127" s="212"/>
      <c r="I127" s="223">
        <f>ROUND(Tabela1165[[#This Row],[Količina]]*Tabela1165[[#This Row],[cena/EM]],2)</f>
        <v>0</v>
      </c>
    </row>
    <row r="128" spans="1:9" ht="27.6">
      <c r="A128" s="239">
        <v>157</v>
      </c>
      <c r="B128" s="437" t="s">
        <v>1316</v>
      </c>
      <c r="C128" s="438" t="s">
        <v>3276</v>
      </c>
      <c r="D128" s="432" t="s">
        <v>3277</v>
      </c>
      <c r="E128" s="432"/>
      <c r="F128" s="274" t="s">
        <v>25</v>
      </c>
      <c r="G128" s="228">
        <v>1</v>
      </c>
      <c r="H128" s="212"/>
      <c r="I128" s="223">
        <f>ROUND(Tabela1165[[#This Row],[Količina]]*Tabela1165[[#This Row],[cena/EM]],2)</f>
        <v>0</v>
      </c>
    </row>
    <row r="129" spans="1:9" ht="41.4">
      <c r="A129" s="239">
        <v>158</v>
      </c>
      <c r="B129" s="437" t="s">
        <v>1316</v>
      </c>
      <c r="C129" s="438" t="s">
        <v>3278</v>
      </c>
      <c r="D129" s="432" t="s">
        <v>3279</v>
      </c>
      <c r="E129" s="432"/>
      <c r="F129" s="274" t="s">
        <v>25</v>
      </c>
      <c r="G129" s="228">
        <v>1</v>
      </c>
      <c r="H129" s="212"/>
      <c r="I129" s="223">
        <f>ROUND(Tabela1165[[#This Row],[Količina]]*Tabela1165[[#This Row],[cena/EM]],2)</f>
        <v>0</v>
      </c>
    </row>
    <row r="130" spans="1:9" ht="41.4">
      <c r="A130" s="239">
        <v>159</v>
      </c>
      <c r="B130" s="437" t="s">
        <v>1316</v>
      </c>
      <c r="C130" s="438" t="s">
        <v>3280</v>
      </c>
      <c r="D130" s="432" t="s">
        <v>3281</v>
      </c>
      <c r="E130" s="432"/>
      <c r="F130" s="274" t="s">
        <v>25</v>
      </c>
      <c r="G130" s="228">
        <v>1</v>
      </c>
      <c r="H130" s="212"/>
      <c r="I130" s="223">
        <f>ROUND(Tabela1165[[#This Row],[Količina]]*Tabela1165[[#This Row],[cena/EM]],2)</f>
        <v>0</v>
      </c>
    </row>
    <row r="131" spans="1:9" ht="41.4">
      <c r="A131" s="239">
        <v>160</v>
      </c>
      <c r="B131" s="437" t="s">
        <v>1316</v>
      </c>
      <c r="C131" s="438" t="s">
        <v>3282</v>
      </c>
      <c r="D131" s="432" t="s">
        <v>3283</v>
      </c>
      <c r="E131" s="432" t="s">
        <v>3284</v>
      </c>
      <c r="F131" s="274" t="s">
        <v>25</v>
      </c>
      <c r="G131" s="228">
        <v>1</v>
      </c>
      <c r="H131" s="212"/>
      <c r="I131" s="223">
        <f>ROUND(Tabela1165[[#This Row],[Količina]]*Tabela1165[[#This Row],[cena/EM]],2)</f>
        <v>0</v>
      </c>
    </row>
    <row r="132" spans="1:9" ht="27.6">
      <c r="A132" s="239">
        <v>161</v>
      </c>
      <c r="B132" s="437" t="s">
        <v>1316</v>
      </c>
      <c r="C132" s="438" t="s">
        <v>3285</v>
      </c>
      <c r="D132" s="432" t="s">
        <v>3286</v>
      </c>
      <c r="E132" s="432"/>
      <c r="F132" s="274" t="s">
        <v>25</v>
      </c>
      <c r="G132" s="228">
        <v>1</v>
      </c>
      <c r="H132" s="212"/>
      <c r="I132" s="223">
        <f>ROUND(Tabela1165[[#This Row],[Količina]]*Tabela1165[[#This Row],[cena/EM]],2)</f>
        <v>0</v>
      </c>
    </row>
    <row r="133" spans="1:9" ht="27.6">
      <c r="A133" s="239">
        <v>162</v>
      </c>
      <c r="B133" s="437" t="s">
        <v>1316</v>
      </c>
      <c r="C133" s="438" t="s">
        <v>3287</v>
      </c>
      <c r="D133" s="432" t="s">
        <v>3288</v>
      </c>
      <c r="E133" s="432"/>
      <c r="F133" s="274" t="s">
        <v>25</v>
      </c>
      <c r="G133" s="228">
        <v>1</v>
      </c>
      <c r="H133" s="212"/>
      <c r="I133" s="223">
        <f>ROUND(Tabela1165[[#This Row],[Količina]]*Tabela1165[[#This Row],[cena/EM]],2)</f>
        <v>0</v>
      </c>
    </row>
    <row r="134" spans="1:9">
      <c r="A134" s="239">
        <v>163</v>
      </c>
      <c r="B134" s="437" t="s">
        <v>1316</v>
      </c>
      <c r="C134" s="438" t="s">
        <v>3289</v>
      </c>
      <c r="D134" s="432" t="s">
        <v>3290</v>
      </c>
      <c r="E134" s="432"/>
      <c r="F134" s="274" t="s">
        <v>25</v>
      </c>
      <c r="G134" s="228">
        <v>1</v>
      </c>
      <c r="H134" s="212"/>
      <c r="I134" s="223">
        <f>ROUND(Tabela1165[[#This Row],[Količina]]*Tabela1165[[#This Row],[cena/EM]],2)</f>
        <v>0</v>
      </c>
    </row>
    <row r="135" spans="1:9" ht="27.6">
      <c r="A135" s="239">
        <v>164</v>
      </c>
      <c r="B135" s="437" t="s">
        <v>1316</v>
      </c>
      <c r="C135" s="438" t="s">
        <v>3291</v>
      </c>
      <c r="D135" s="432" t="s">
        <v>3292</v>
      </c>
      <c r="E135" s="432"/>
      <c r="F135" s="274" t="s">
        <v>1702</v>
      </c>
      <c r="G135" s="228">
        <v>20</v>
      </c>
      <c r="H135" s="212"/>
      <c r="I135" s="223">
        <f>ROUND(Tabela1165[[#This Row],[Količina]]*Tabela1165[[#This Row],[cena/EM]],2)</f>
        <v>0</v>
      </c>
    </row>
    <row r="136" spans="1:9" ht="55.2">
      <c r="A136" s="239">
        <v>165</v>
      </c>
      <c r="B136" s="437" t="s">
        <v>1316</v>
      </c>
      <c r="C136" s="438" t="s">
        <v>3293</v>
      </c>
      <c r="D136" s="432" t="s">
        <v>3294</v>
      </c>
      <c r="E136" s="432"/>
      <c r="F136" s="274" t="s">
        <v>1702</v>
      </c>
      <c r="G136" s="228">
        <v>30</v>
      </c>
      <c r="H136" s="212"/>
      <c r="I136" s="223">
        <f>ROUND(Tabela1165[[#This Row],[Količina]]*Tabela1165[[#This Row],[cena/EM]],2)</f>
        <v>0</v>
      </c>
    </row>
    <row r="137" spans="1:9">
      <c r="A137" s="239">
        <v>166</v>
      </c>
      <c r="B137" s="283" t="s">
        <v>1316</v>
      </c>
      <c r="C137" s="284" t="s">
        <v>3295</v>
      </c>
      <c r="D137" s="285" t="s">
        <v>3296</v>
      </c>
      <c r="E137" s="286"/>
      <c r="F137" s="217">
        <f>ROUND(SUM(F138:F141),2)</f>
        <v>0</v>
      </c>
      <c r="G137" s="217"/>
      <c r="H137" s="217"/>
      <c r="I137" s="218"/>
    </row>
    <row r="138" spans="1:9">
      <c r="A138" s="239">
        <v>167</v>
      </c>
      <c r="B138" s="287" t="s">
        <v>1316</v>
      </c>
      <c r="C138" s="288" t="s">
        <v>3297</v>
      </c>
      <c r="D138" s="293" t="s">
        <v>3298</v>
      </c>
      <c r="E138" s="290"/>
      <c r="F138" s="219">
        <f>ROUND(F142,2)</f>
        <v>0</v>
      </c>
      <c r="G138" s="219"/>
      <c r="H138" s="219"/>
      <c r="I138" s="220"/>
    </row>
    <row r="139" spans="1:9">
      <c r="A139" s="239">
        <v>168</v>
      </c>
      <c r="B139" s="287" t="s">
        <v>1316</v>
      </c>
      <c r="C139" s="288" t="s">
        <v>3299</v>
      </c>
      <c r="D139" s="293" t="s">
        <v>3300</v>
      </c>
      <c r="E139" s="294"/>
      <c r="F139" s="219">
        <f>ROUND(F147,2)</f>
        <v>0</v>
      </c>
      <c r="G139" s="224"/>
      <c r="H139" s="224"/>
      <c r="I139" s="225"/>
    </row>
    <row r="140" spans="1:9">
      <c r="A140" s="239">
        <v>169</v>
      </c>
      <c r="B140" s="434" t="s">
        <v>1316</v>
      </c>
      <c r="C140" s="435" t="s">
        <v>3301</v>
      </c>
      <c r="D140" s="436" t="s">
        <v>3302</v>
      </c>
      <c r="E140" s="436"/>
      <c r="F140" s="219">
        <f>ROUND(F156,2)</f>
        <v>0</v>
      </c>
      <c r="G140" s="226"/>
      <c r="H140" s="226"/>
      <c r="I140" s="226"/>
    </row>
    <row r="141" spans="1:9">
      <c r="A141" s="239">
        <v>170</v>
      </c>
      <c r="B141" s="434" t="s">
        <v>1316</v>
      </c>
      <c r="C141" s="435" t="s">
        <v>3303</v>
      </c>
      <c r="D141" s="436" t="s">
        <v>3304</v>
      </c>
      <c r="E141" s="436"/>
      <c r="F141" s="219">
        <f>ROUND(F158,2)</f>
        <v>0</v>
      </c>
      <c r="G141" s="226"/>
      <c r="H141" s="226"/>
      <c r="I141" s="226"/>
    </row>
    <row r="142" spans="1:9">
      <c r="A142" s="239">
        <v>171</v>
      </c>
      <c r="B142" s="298" t="s">
        <v>1316</v>
      </c>
      <c r="C142" s="299" t="s">
        <v>3297</v>
      </c>
      <c r="D142" s="300" t="s">
        <v>3298</v>
      </c>
      <c r="E142" s="301"/>
      <c r="F142" s="227">
        <f>ROUND(SUM(I143:I146),2)</f>
        <v>0</v>
      </c>
      <c r="G142" s="221"/>
      <c r="H142" s="221"/>
      <c r="I142" s="53"/>
    </row>
    <row r="143" spans="1:9" ht="41.4">
      <c r="A143" s="239">
        <v>172</v>
      </c>
      <c r="B143" s="437" t="s">
        <v>1316</v>
      </c>
      <c r="C143" s="438" t="s">
        <v>3305</v>
      </c>
      <c r="D143" s="432" t="s">
        <v>3306</v>
      </c>
      <c r="E143" s="432" t="s">
        <v>3307</v>
      </c>
      <c r="F143" s="274" t="s">
        <v>25</v>
      </c>
      <c r="G143" s="228">
        <v>1</v>
      </c>
      <c r="H143" s="212"/>
      <c r="I143" s="223">
        <f>ROUND(Tabela1165[[#This Row],[Količina]]*Tabela1165[[#This Row],[cena/EM]],2)</f>
        <v>0</v>
      </c>
    </row>
    <row r="144" spans="1:9" ht="41.4">
      <c r="A144" s="239">
        <v>173</v>
      </c>
      <c r="B144" s="437" t="s">
        <v>1316</v>
      </c>
      <c r="C144" s="438" t="s">
        <v>3308</v>
      </c>
      <c r="D144" s="432" t="s">
        <v>3309</v>
      </c>
      <c r="E144" s="432" t="s">
        <v>3310</v>
      </c>
      <c r="F144" s="274" t="s">
        <v>25</v>
      </c>
      <c r="G144" s="228">
        <v>1</v>
      </c>
      <c r="H144" s="212"/>
      <c r="I144" s="223">
        <f>ROUND(Tabela1165[[#This Row],[Količina]]*Tabela1165[[#This Row],[cena/EM]],2)</f>
        <v>0</v>
      </c>
    </row>
    <row r="145" spans="1:9" ht="41.4">
      <c r="A145" s="239">
        <v>174</v>
      </c>
      <c r="B145" s="437" t="s">
        <v>1316</v>
      </c>
      <c r="C145" s="438" t="s">
        <v>3311</v>
      </c>
      <c r="D145" s="432" t="s">
        <v>3312</v>
      </c>
      <c r="E145" s="432" t="s">
        <v>3313</v>
      </c>
      <c r="F145" s="274" t="s">
        <v>25</v>
      </c>
      <c r="G145" s="228">
        <v>1</v>
      </c>
      <c r="H145" s="212"/>
      <c r="I145" s="223">
        <f>ROUND(Tabela1165[[#This Row],[Količina]]*Tabela1165[[#This Row],[cena/EM]],2)</f>
        <v>0</v>
      </c>
    </row>
    <row r="146" spans="1:9" ht="27.6">
      <c r="A146" s="239">
        <v>175</v>
      </c>
      <c r="B146" s="437" t="s">
        <v>1316</v>
      </c>
      <c r="C146" s="438" t="s">
        <v>3314</v>
      </c>
      <c r="D146" s="432" t="s">
        <v>3315</v>
      </c>
      <c r="E146" s="432"/>
      <c r="F146" s="274" t="s">
        <v>25</v>
      </c>
      <c r="G146" s="228">
        <v>3</v>
      </c>
      <c r="H146" s="212"/>
      <c r="I146" s="223">
        <f>ROUND(Tabela1165[[#This Row],[Količina]]*Tabela1165[[#This Row],[cena/EM]],2)</f>
        <v>0</v>
      </c>
    </row>
    <row r="147" spans="1:9">
      <c r="A147" s="239">
        <v>176</v>
      </c>
      <c r="B147" s="298" t="s">
        <v>1316</v>
      </c>
      <c r="C147" s="299" t="s">
        <v>3299</v>
      </c>
      <c r="D147" s="300" t="s">
        <v>3316</v>
      </c>
      <c r="E147" s="301"/>
      <c r="F147" s="227">
        <f>ROUND(SUM(I148:I155),2)</f>
        <v>0</v>
      </c>
      <c r="G147" s="221"/>
      <c r="H147" s="221"/>
      <c r="I147" s="53"/>
    </row>
    <row r="148" spans="1:9" ht="27.6">
      <c r="A148" s="239">
        <v>177</v>
      </c>
      <c r="B148" s="437" t="s">
        <v>1316</v>
      </c>
      <c r="C148" s="438" t="s">
        <v>3317</v>
      </c>
      <c r="D148" s="432" t="s">
        <v>3318</v>
      </c>
      <c r="E148" s="432" t="s">
        <v>3319</v>
      </c>
      <c r="F148" s="274" t="s">
        <v>25</v>
      </c>
      <c r="G148" s="228">
        <v>1</v>
      </c>
      <c r="H148" s="212"/>
      <c r="I148" s="223">
        <f>ROUND(Tabela1165[[#This Row],[Količina]]*Tabela1165[[#This Row],[cena/EM]],2)</f>
        <v>0</v>
      </c>
    </row>
    <row r="149" spans="1:9" ht="27.6">
      <c r="A149" s="239">
        <v>178</v>
      </c>
      <c r="B149" s="437"/>
      <c r="C149" s="438" t="s">
        <v>3320</v>
      </c>
      <c r="D149" s="432" t="s">
        <v>3321</v>
      </c>
      <c r="E149" s="432" t="s">
        <v>3322</v>
      </c>
      <c r="F149" s="274" t="s">
        <v>25</v>
      </c>
      <c r="G149" s="228">
        <v>1</v>
      </c>
      <c r="H149" s="212"/>
      <c r="I149" s="223">
        <f>ROUND(Tabela1165[[#This Row],[Količina]]*Tabela1165[[#This Row],[cena/EM]],2)</f>
        <v>0</v>
      </c>
    </row>
    <row r="150" spans="1:9" ht="27.6">
      <c r="A150" s="239">
        <v>179</v>
      </c>
      <c r="B150" s="437" t="s">
        <v>1316</v>
      </c>
      <c r="C150" s="438" t="s">
        <v>3323</v>
      </c>
      <c r="D150" s="432" t="s">
        <v>3324</v>
      </c>
      <c r="E150" s="432" t="s">
        <v>3325</v>
      </c>
      <c r="F150" s="274" t="s">
        <v>25</v>
      </c>
      <c r="G150" s="228">
        <v>1</v>
      </c>
      <c r="H150" s="212"/>
      <c r="I150" s="223">
        <f>ROUND(Tabela1165[[#This Row],[Količina]]*Tabela1165[[#This Row],[cena/EM]],2)</f>
        <v>0</v>
      </c>
    </row>
    <row r="151" spans="1:9">
      <c r="A151" s="239">
        <v>180</v>
      </c>
      <c r="B151" s="437" t="s">
        <v>1316</v>
      </c>
      <c r="C151" s="438" t="s">
        <v>3326</v>
      </c>
      <c r="D151" s="432" t="s">
        <v>3327</v>
      </c>
      <c r="E151" s="432"/>
      <c r="F151" s="274" t="s">
        <v>25</v>
      </c>
      <c r="G151" s="228">
        <v>8</v>
      </c>
      <c r="H151" s="212"/>
      <c r="I151" s="223">
        <f>ROUND(Tabela1165[[#This Row],[Količina]]*Tabela1165[[#This Row],[cena/EM]],2)</f>
        <v>0</v>
      </c>
    </row>
    <row r="152" spans="1:9" ht="27.6">
      <c r="A152" s="239">
        <v>181</v>
      </c>
      <c r="B152" s="437" t="s">
        <v>1316</v>
      </c>
      <c r="C152" s="438" t="s">
        <v>3328</v>
      </c>
      <c r="D152" s="432" t="s">
        <v>3329</v>
      </c>
      <c r="E152" s="432"/>
      <c r="F152" s="274" t="s">
        <v>25</v>
      </c>
      <c r="G152" s="228">
        <v>2</v>
      </c>
      <c r="H152" s="212"/>
      <c r="I152" s="223">
        <f>ROUND(Tabela1165[[#This Row],[Količina]]*Tabela1165[[#This Row],[cena/EM]],2)</f>
        <v>0</v>
      </c>
    </row>
    <row r="153" spans="1:9" ht="27.6">
      <c r="A153" s="239">
        <v>182</v>
      </c>
      <c r="B153" s="437"/>
      <c r="C153" s="438" t="s">
        <v>3330</v>
      </c>
      <c r="D153" s="432" t="s">
        <v>3331</v>
      </c>
      <c r="E153" s="432" t="s">
        <v>3332</v>
      </c>
      <c r="F153" s="274" t="s">
        <v>25</v>
      </c>
      <c r="G153" s="228">
        <v>1</v>
      </c>
      <c r="H153" s="212"/>
      <c r="I153" s="223">
        <f>ROUND(Tabela1165[[#This Row],[Količina]]*Tabela1165[[#This Row],[cena/EM]],2)</f>
        <v>0</v>
      </c>
    </row>
    <row r="154" spans="1:9">
      <c r="A154" s="239">
        <v>183</v>
      </c>
      <c r="B154" s="437" t="s">
        <v>1316</v>
      </c>
      <c r="C154" s="438" t="s">
        <v>3333</v>
      </c>
      <c r="D154" s="432" t="s">
        <v>3334</v>
      </c>
      <c r="E154" s="432"/>
      <c r="F154" s="274" t="s">
        <v>25</v>
      </c>
      <c r="G154" s="228">
        <v>1</v>
      </c>
      <c r="H154" s="212"/>
      <c r="I154" s="223">
        <f>ROUND(Tabela1165[[#This Row],[Količina]]*Tabela1165[[#This Row],[cena/EM]],2)</f>
        <v>0</v>
      </c>
    </row>
    <row r="155" spans="1:9">
      <c r="A155" s="239">
        <v>184</v>
      </c>
      <c r="B155" s="437" t="s">
        <v>1316</v>
      </c>
      <c r="C155" s="438" t="s">
        <v>3335</v>
      </c>
      <c r="D155" s="432" t="s">
        <v>3336</v>
      </c>
      <c r="E155" s="432"/>
      <c r="F155" s="274" t="s">
        <v>25</v>
      </c>
      <c r="G155" s="228">
        <v>1</v>
      </c>
      <c r="H155" s="212"/>
      <c r="I155" s="223">
        <f>ROUND(Tabela1165[[#This Row],[Količina]]*Tabela1165[[#This Row],[cena/EM]],2)</f>
        <v>0</v>
      </c>
    </row>
    <row r="156" spans="1:9">
      <c r="A156" s="239">
        <v>185</v>
      </c>
      <c r="B156" s="298" t="s">
        <v>1316</v>
      </c>
      <c r="C156" s="299" t="s">
        <v>3301</v>
      </c>
      <c r="D156" s="300" t="s">
        <v>3302</v>
      </c>
      <c r="E156" s="301"/>
      <c r="F156" s="227">
        <f>ROUND(SUM(I157),2)</f>
        <v>0</v>
      </c>
      <c r="G156" s="221"/>
      <c r="H156" s="221"/>
      <c r="I156" s="53"/>
    </row>
    <row r="157" spans="1:9">
      <c r="A157" s="239">
        <v>186</v>
      </c>
      <c r="B157" s="437" t="s">
        <v>1316</v>
      </c>
      <c r="C157" s="438" t="s">
        <v>3337</v>
      </c>
      <c r="D157" s="432" t="s">
        <v>3338</v>
      </c>
      <c r="E157" s="432"/>
      <c r="F157" s="274" t="s">
        <v>25</v>
      </c>
      <c r="G157" s="228">
        <v>1</v>
      </c>
      <c r="H157" s="212"/>
      <c r="I157" s="223">
        <f>ROUND(Tabela1165[[#This Row],[Količina]]*Tabela1165[[#This Row],[cena/EM]],2)</f>
        <v>0</v>
      </c>
    </row>
    <row r="158" spans="1:9">
      <c r="A158" s="239">
        <v>187</v>
      </c>
      <c r="B158" s="298" t="s">
        <v>1316</v>
      </c>
      <c r="C158" s="299" t="s">
        <v>3303</v>
      </c>
      <c r="D158" s="300" t="s">
        <v>3304</v>
      </c>
      <c r="E158" s="301"/>
      <c r="F158" s="227">
        <f>ROUND(SUM(I159),2)</f>
        <v>0</v>
      </c>
      <c r="G158" s="221"/>
      <c r="H158" s="221"/>
      <c r="I158" s="53"/>
    </row>
    <row r="159" spans="1:9" ht="41.4">
      <c r="A159" s="239">
        <v>188</v>
      </c>
      <c r="B159" s="437" t="s">
        <v>1316</v>
      </c>
      <c r="C159" s="438" t="s">
        <v>3339</v>
      </c>
      <c r="D159" s="432" t="s">
        <v>3340</v>
      </c>
      <c r="E159" s="432" t="s">
        <v>3341</v>
      </c>
      <c r="F159" s="274" t="s">
        <v>95</v>
      </c>
      <c r="G159" s="228">
        <v>103</v>
      </c>
      <c r="H159" s="212"/>
      <c r="I159" s="223">
        <f>ROUND(Tabela1165[[#This Row],[Količina]]*Tabela1165[[#This Row],[cena/EM]],2)</f>
        <v>0</v>
      </c>
    </row>
    <row r="160" spans="1:9">
      <c r="A160" s="239">
        <v>189</v>
      </c>
      <c r="B160" s="283" t="s">
        <v>1316</v>
      </c>
      <c r="C160" s="284" t="s">
        <v>3342</v>
      </c>
      <c r="D160" s="285" t="s">
        <v>3343</v>
      </c>
      <c r="E160" s="286"/>
      <c r="F160" s="217">
        <f>ROUND(SUM(F161),2)</f>
        <v>0</v>
      </c>
      <c r="G160" s="217"/>
      <c r="H160" s="217"/>
      <c r="I160" s="218"/>
    </row>
    <row r="161" spans="1:9">
      <c r="A161" s="239">
        <v>190</v>
      </c>
      <c r="B161" s="434" t="s">
        <v>1316</v>
      </c>
      <c r="C161" s="435" t="s">
        <v>3344</v>
      </c>
      <c r="D161" s="436" t="s">
        <v>3343</v>
      </c>
      <c r="E161" s="436"/>
      <c r="F161" s="219">
        <f>ROUND(F162,2)</f>
        <v>0</v>
      </c>
      <c r="G161" s="226"/>
      <c r="H161" s="226"/>
      <c r="I161" s="226"/>
    </row>
    <row r="162" spans="1:9">
      <c r="A162" s="239">
        <v>191</v>
      </c>
      <c r="B162" s="298" t="s">
        <v>1316</v>
      </c>
      <c r="C162" s="299" t="s">
        <v>3344</v>
      </c>
      <c r="D162" s="300" t="s">
        <v>3343</v>
      </c>
      <c r="E162" s="301"/>
      <c r="F162" s="227">
        <f>ROUND(SUM(I163:I164),2)</f>
        <v>0</v>
      </c>
      <c r="G162" s="221"/>
      <c r="H162" s="221"/>
      <c r="I162" s="53"/>
    </row>
    <row r="163" spans="1:9">
      <c r="A163" s="239">
        <v>192</v>
      </c>
      <c r="B163" s="437" t="s">
        <v>1316</v>
      </c>
      <c r="C163" s="438" t="s">
        <v>4354</v>
      </c>
      <c r="D163" s="432" t="s">
        <v>3345</v>
      </c>
      <c r="E163" s="432"/>
      <c r="F163" s="274" t="s">
        <v>25</v>
      </c>
      <c r="G163" s="228">
        <v>1</v>
      </c>
      <c r="H163" s="212"/>
      <c r="I163" s="223">
        <f>ROUND(Tabela1165[[#This Row],[Količina]]*Tabela1165[[#This Row],[cena/EM]],2)</f>
        <v>0</v>
      </c>
    </row>
    <row r="164" spans="1:9">
      <c r="A164" s="239">
        <v>193</v>
      </c>
      <c r="B164" s="437" t="s">
        <v>1316</v>
      </c>
      <c r="C164" s="438" t="s">
        <v>4354</v>
      </c>
      <c r="D164" s="432" t="s">
        <v>3346</v>
      </c>
      <c r="E164" s="432"/>
      <c r="F164" s="274" t="s">
        <v>15</v>
      </c>
      <c r="G164" s="228">
        <v>1</v>
      </c>
      <c r="H164" s="212"/>
      <c r="I164" s="223">
        <f>ROUND(Tabela1165[[#This Row],[Količina]]*Tabela1165[[#This Row],[cena/EM]],2)</f>
        <v>0</v>
      </c>
    </row>
    <row r="165" spans="1:9">
      <c r="F165" s="274"/>
    </row>
    <row r="166" spans="1:9">
      <c r="F166" s="274"/>
    </row>
    <row r="167" spans="1:9">
      <c r="F167" s="274"/>
    </row>
    <row r="168" spans="1:9">
      <c r="F168" s="274"/>
    </row>
    <row r="169" spans="1:9">
      <c r="F169" s="274"/>
    </row>
    <row r="170" spans="1:9">
      <c r="F170" s="274"/>
    </row>
    <row r="171" spans="1:9">
      <c r="F171" s="274"/>
    </row>
    <row r="172" spans="1:9">
      <c r="F172" s="274"/>
    </row>
    <row r="173" spans="1:9">
      <c r="F173" s="274"/>
    </row>
    <row r="174" spans="1:9">
      <c r="F174" s="274"/>
    </row>
  </sheetData>
  <sheetProtection algorithmName="SHA-512" hashValue="+DTkzpiQ10wmMYBrjFX9NVyXUsenfSPxtohYvgAl7vi4agQtctek/SRF5WRoxgkBYEdb7eGRU9g4kaTs1iHngQ==" saltValue="RFYKD8j0sotFNZQRdJn56A==" spinCount="100000" sheet="1" objects="1" scenarios="1"/>
  <conditionalFormatting sqref="H15">
    <cfRule type="containsBlanks" dxfId="12" priority="3">
      <formula>LEN(TRIM(H15))=0</formula>
    </cfRule>
  </conditionalFormatting>
  <conditionalFormatting sqref="H16:H50 H53:H69 H73:H83 H88:H95 H98:H104 H112:H113 H115:H117 H119:H123 H127:H136 H143:H146 H148:H155 H157 H159">
    <cfRule type="containsBlanks" dxfId="11" priority="2">
      <formula>LEN(TRIM(H16))=0</formula>
    </cfRule>
  </conditionalFormatting>
  <conditionalFormatting sqref="H163:H164">
    <cfRule type="containsBlanks" dxfId="10" priority="1">
      <formula>LEN(TRIM(H163))=0</formula>
    </cfRule>
  </conditionalFormatting>
  <dataValidations count="1">
    <dataValidation type="custom" allowBlank="1" showInputMessage="1" showErrorMessage="1" errorTitle="Preverite vnos" error="Ceno na EM je potrebno vnesti zaokroženo  na dve decimalni mesti." sqref="H1:H2 H157 H88:H95 H115:H117 H119:H123 H6:H9 H14:H50 H53:H69 H73:H83 H112:H113 H127:H136 H143:H146 H148:H155 H98:H104 H159 H163:H1048576" xr:uid="{8332BA6F-C29F-4D37-A13E-B1888714227D}">
      <formula1>H1=ROUND(H1,2)</formula1>
    </dataValidation>
  </dataValidation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J64"/>
  <sheetViews>
    <sheetView topLeftCell="A33" zoomScaleNormal="100" workbookViewId="0">
      <selection activeCell="E23" sqref="E23"/>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277" customWidth="1"/>
    <col min="9" max="9" width="15.6640625" style="239" customWidth="1"/>
    <col min="10" max="16384" width="9.109375" style="239"/>
  </cols>
  <sheetData>
    <row r="1" spans="1:10" s="233" customFormat="1">
      <c r="A1" s="229" t="s">
        <v>531</v>
      </c>
      <c r="B1" s="230" t="s">
        <v>532</v>
      </c>
      <c r="C1" s="230" t="s">
        <v>533</v>
      </c>
      <c r="D1" s="231" t="s">
        <v>534</v>
      </c>
      <c r="E1" s="229" t="s">
        <v>535</v>
      </c>
      <c r="F1" s="232" t="s">
        <v>536</v>
      </c>
      <c r="G1" s="229" t="s">
        <v>537</v>
      </c>
      <c r="H1" s="232" t="s">
        <v>538</v>
      </c>
      <c r="I1" s="229" t="s">
        <v>539</v>
      </c>
    </row>
    <row r="2" spans="1:10">
      <c r="A2" s="239">
        <v>1</v>
      </c>
      <c r="B2" s="279" t="s">
        <v>1317</v>
      </c>
      <c r="C2" s="280" t="s">
        <v>3347</v>
      </c>
      <c r="D2" s="281" t="s">
        <v>3348</v>
      </c>
      <c r="E2" s="282"/>
      <c r="F2" s="215">
        <f>ROUND(F3,2)</f>
        <v>0</v>
      </c>
      <c r="G2" s="214"/>
      <c r="H2" s="215"/>
      <c r="I2" s="216"/>
    </row>
    <row r="3" spans="1:10">
      <c r="A3" s="239">
        <v>2</v>
      </c>
      <c r="B3" s="283" t="s">
        <v>1317</v>
      </c>
      <c r="C3" s="284" t="s">
        <v>3349</v>
      </c>
      <c r="D3" s="285" t="s">
        <v>3348</v>
      </c>
      <c r="E3" s="286"/>
      <c r="F3" s="217">
        <f>ROUND(SUM(F4:F10),2)</f>
        <v>0</v>
      </c>
      <c r="G3" s="217"/>
      <c r="H3" s="217"/>
      <c r="I3" s="218"/>
    </row>
    <row r="4" spans="1:10">
      <c r="A4" s="239">
        <v>3</v>
      </c>
      <c r="B4" s="287" t="s">
        <v>1317</v>
      </c>
      <c r="C4" s="288" t="s">
        <v>3350</v>
      </c>
      <c r="D4" s="289" t="s">
        <v>3040</v>
      </c>
      <c r="E4" s="290"/>
      <c r="F4" s="219">
        <f>ROUND(F11,2)</f>
        <v>0</v>
      </c>
      <c r="G4" s="219"/>
      <c r="H4" s="219"/>
      <c r="I4" s="220"/>
    </row>
    <row r="5" spans="1:10">
      <c r="A5" s="239">
        <v>4</v>
      </c>
      <c r="B5" s="291" t="s">
        <v>1317</v>
      </c>
      <c r="C5" s="292" t="s">
        <v>3351</v>
      </c>
      <c r="D5" s="293" t="s">
        <v>2794</v>
      </c>
      <c r="E5" s="294"/>
      <c r="F5" s="219">
        <f>ROUND(F17,2)</f>
        <v>0</v>
      </c>
      <c r="G5" s="224"/>
      <c r="H5" s="224"/>
      <c r="I5" s="225"/>
    </row>
    <row r="6" spans="1:10">
      <c r="A6" s="239">
        <v>5</v>
      </c>
      <c r="B6" s="291" t="s">
        <v>1317</v>
      </c>
      <c r="C6" s="292" t="s">
        <v>3352</v>
      </c>
      <c r="D6" s="293" t="s">
        <v>3353</v>
      </c>
      <c r="E6" s="295"/>
      <c r="F6" s="219">
        <f>ROUND(F34,2)</f>
        <v>0</v>
      </c>
      <c r="G6" s="296"/>
      <c r="H6" s="297"/>
      <c r="I6" s="225"/>
    </row>
    <row r="7" spans="1:10">
      <c r="A7" s="239">
        <v>6</v>
      </c>
      <c r="B7" s="291" t="s">
        <v>1317</v>
      </c>
      <c r="C7" s="292" t="s">
        <v>3354</v>
      </c>
      <c r="D7" s="293" t="s">
        <v>2782</v>
      </c>
      <c r="E7" s="295"/>
      <c r="F7" s="219">
        <f>ROUND(F41,2)</f>
        <v>0</v>
      </c>
      <c r="G7" s="296"/>
      <c r="H7" s="297"/>
      <c r="I7" s="225"/>
    </row>
    <row r="8" spans="1:10">
      <c r="A8" s="239">
        <v>7</v>
      </c>
      <c r="B8" s="291" t="s">
        <v>1317</v>
      </c>
      <c r="C8" s="292" t="s">
        <v>3355</v>
      </c>
      <c r="D8" s="293" t="s">
        <v>3356</v>
      </c>
      <c r="E8" s="295"/>
      <c r="F8" s="219">
        <f>ROUND(F56,2)</f>
        <v>0</v>
      </c>
      <c r="G8" s="296"/>
      <c r="H8" s="297"/>
      <c r="I8" s="225"/>
    </row>
    <row r="9" spans="1:10">
      <c r="A9" s="239">
        <v>8</v>
      </c>
      <c r="B9" s="291" t="s">
        <v>1317</v>
      </c>
      <c r="C9" s="292" t="s">
        <v>3357</v>
      </c>
      <c r="D9" s="293" t="s">
        <v>442</v>
      </c>
      <c r="E9" s="295"/>
      <c r="F9" s="219">
        <f>ROUND(F60,2)</f>
        <v>0</v>
      </c>
      <c r="G9" s="296"/>
      <c r="H9" s="297"/>
      <c r="I9" s="225"/>
    </row>
    <row r="10" spans="1:10">
      <c r="A10" s="239">
        <v>9</v>
      </c>
      <c r="B10" s="291" t="s">
        <v>1317</v>
      </c>
      <c r="C10" s="292" t="s">
        <v>3358</v>
      </c>
      <c r="D10" s="293" t="s">
        <v>3359</v>
      </c>
      <c r="E10" s="295"/>
      <c r="F10" s="219">
        <f>ROUND(F62,2)</f>
        <v>0</v>
      </c>
      <c r="G10" s="296"/>
      <c r="H10" s="297"/>
      <c r="I10" s="225"/>
      <c r="J10" s="277"/>
    </row>
    <row r="11" spans="1:10">
      <c r="A11" s="239">
        <v>10</v>
      </c>
      <c r="B11" s="298" t="s">
        <v>1317</v>
      </c>
      <c r="C11" s="299" t="s">
        <v>3350</v>
      </c>
      <c r="D11" s="300" t="s">
        <v>3040</v>
      </c>
      <c r="E11" s="301"/>
      <c r="F11" s="227">
        <f>ROUND(SUM(I12:I16),2)</f>
        <v>0</v>
      </c>
      <c r="G11" s="221"/>
      <c r="H11" s="221"/>
      <c r="I11" s="53"/>
    </row>
    <row r="12" spans="1:10" ht="41.4">
      <c r="A12" s="239">
        <v>11</v>
      </c>
      <c r="B12" s="234" t="s">
        <v>1317</v>
      </c>
      <c r="C12" s="247" t="s">
        <v>3360</v>
      </c>
      <c r="D12" s="415" t="s">
        <v>3361</v>
      </c>
      <c r="E12" s="237"/>
      <c r="F12" s="431"/>
      <c r="G12" s="223"/>
      <c r="H12" s="223"/>
      <c r="I12" s="223"/>
    </row>
    <row r="13" spans="1:10" ht="41.4">
      <c r="A13" s="239">
        <v>12</v>
      </c>
      <c r="B13" s="234" t="s">
        <v>1317</v>
      </c>
      <c r="C13" s="247" t="s">
        <v>3362</v>
      </c>
      <c r="D13" s="302" t="s">
        <v>3363</v>
      </c>
      <c r="E13" s="237"/>
      <c r="F13" s="431"/>
      <c r="G13" s="223"/>
      <c r="H13" s="223"/>
      <c r="I13" s="223"/>
    </row>
    <row r="14" spans="1:10" ht="41.4">
      <c r="A14" s="239">
        <v>13</v>
      </c>
      <c r="B14" s="234" t="s">
        <v>1317</v>
      </c>
      <c r="C14" s="247" t="s">
        <v>3364</v>
      </c>
      <c r="D14" s="302" t="s">
        <v>3048</v>
      </c>
      <c r="E14" s="237"/>
      <c r="F14" s="431"/>
      <c r="G14" s="223"/>
      <c r="H14" s="223"/>
      <c r="I14" s="223"/>
    </row>
    <row r="15" spans="1:10" ht="27.6">
      <c r="A15" s="239">
        <v>14</v>
      </c>
      <c r="B15" s="234" t="s">
        <v>1317</v>
      </c>
      <c r="C15" s="247" t="s">
        <v>3365</v>
      </c>
      <c r="D15" s="302" t="s">
        <v>3049</v>
      </c>
      <c r="E15" s="237"/>
      <c r="F15" s="431"/>
      <c r="G15" s="223"/>
      <c r="H15" s="223"/>
      <c r="I15" s="223"/>
    </row>
    <row r="16" spans="1:10" ht="27.6">
      <c r="A16" s="239">
        <v>15</v>
      </c>
      <c r="B16" s="234" t="s">
        <v>1317</v>
      </c>
      <c r="C16" s="247" t="s">
        <v>3366</v>
      </c>
      <c r="D16" s="302" t="s">
        <v>3367</v>
      </c>
      <c r="E16" s="237"/>
      <c r="F16" s="431"/>
      <c r="G16" s="223"/>
      <c r="H16" s="223"/>
      <c r="I16" s="223"/>
    </row>
    <row r="17" spans="1:9">
      <c r="A17" s="239">
        <v>16</v>
      </c>
      <c r="B17" s="298" t="s">
        <v>1317</v>
      </c>
      <c r="C17" s="303" t="s">
        <v>3351</v>
      </c>
      <c r="D17" s="300" t="s">
        <v>2849</v>
      </c>
      <c r="E17" s="300"/>
      <c r="F17" s="227">
        <f>ROUND(SUM(I18:I33),2)</f>
        <v>0</v>
      </c>
      <c r="G17" s="221"/>
      <c r="H17" s="221"/>
      <c r="I17" s="221"/>
    </row>
    <row r="18" spans="1:9">
      <c r="A18" s="239">
        <v>17</v>
      </c>
      <c r="B18" s="234" t="s">
        <v>1317</v>
      </c>
      <c r="C18" s="247" t="s">
        <v>3368</v>
      </c>
      <c r="D18" s="302" t="s">
        <v>3369</v>
      </c>
      <c r="E18" s="237"/>
      <c r="F18" s="274" t="s">
        <v>1702</v>
      </c>
      <c r="G18" s="222">
        <v>980</v>
      </c>
      <c r="H18" s="212"/>
      <c r="I18" s="223">
        <f>ROUND(Tabela117[[#This Row],[Količina]]*Tabela117[[#This Row],[cena/EM]],2)</f>
        <v>0</v>
      </c>
    </row>
    <row r="19" spans="1:9">
      <c r="A19" s="239">
        <v>18</v>
      </c>
      <c r="B19" s="234" t="s">
        <v>1317</v>
      </c>
      <c r="C19" s="247" t="s">
        <v>3370</v>
      </c>
      <c r="D19" s="302" t="s">
        <v>3371</v>
      </c>
      <c r="E19" s="237"/>
      <c r="F19" s="274" t="s">
        <v>1702</v>
      </c>
      <c r="G19" s="222">
        <v>525</v>
      </c>
      <c r="H19" s="212"/>
      <c r="I19" s="223">
        <f>ROUND(Tabela117[[#This Row],[Količina]]*Tabela117[[#This Row],[cena/EM]],2)</f>
        <v>0</v>
      </c>
    </row>
    <row r="20" spans="1:9">
      <c r="A20" s="239">
        <v>19</v>
      </c>
      <c r="B20" s="234" t="s">
        <v>1317</v>
      </c>
      <c r="C20" s="247" t="s">
        <v>3372</v>
      </c>
      <c r="D20" s="302" t="s">
        <v>3373</v>
      </c>
      <c r="E20" s="237"/>
      <c r="F20" s="274" t="s">
        <v>1702</v>
      </c>
      <c r="G20" s="222">
        <v>415</v>
      </c>
      <c r="H20" s="212"/>
      <c r="I20" s="223">
        <f>ROUND(Tabela117[[#This Row],[Količina]]*Tabela117[[#This Row],[cena/EM]],2)</f>
        <v>0</v>
      </c>
    </row>
    <row r="21" spans="1:9">
      <c r="A21" s="239">
        <v>20</v>
      </c>
      <c r="B21" s="234" t="s">
        <v>1317</v>
      </c>
      <c r="C21" s="247" t="s">
        <v>3374</v>
      </c>
      <c r="D21" s="302" t="s">
        <v>3375</v>
      </c>
      <c r="E21" s="237"/>
      <c r="F21" s="274" t="s">
        <v>1702</v>
      </c>
      <c r="G21" s="222">
        <v>350</v>
      </c>
      <c r="H21" s="212"/>
      <c r="I21" s="223">
        <f>ROUND(Tabela117[[#This Row],[Količina]]*Tabela117[[#This Row],[cena/EM]],2)</f>
        <v>0</v>
      </c>
    </row>
    <row r="22" spans="1:9">
      <c r="A22" s="239">
        <v>21</v>
      </c>
      <c r="B22" s="234" t="s">
        <v>1317</v>
      </c>
      <c r="C22" s="247" t="s">
        <v>3376</v>
      </c>
      <c r="D22" s="302" t="s">
        <v>3377</v>
      </c>
      <c r="E22" s="237"/>
      <c r="F22" s="274" t="s">
        <v>1702</v>
      </c>
      <c r="G22" s="222">
        <v>35</v>
      </c>
      <c r="H22" s="212"/>
      <c r="I22" s="223">
        <f>ROUND(Tabela117[[#This Row],[Količina]]*Tabela117[[#This Row],[cena/EM]],2)</f>
        <v>0</v>
      </c>
    </row>
    <row r="23" spans="1:9">
      <c r="A23" s="239">
        <v>22</v>
      </c>
      <c r="B23" s="234" t="s">
        <v>1317</v>
      </c>
      <c r="C23" s="247" t="s">
        <v>3378</v>
      </c>
      <c r="D23" s="302" t="s">
        <v>3379</v>
      </c>
      <c r="E23" s="237"/>
      <c r="F23" s="274" t="s">
        <v>1702</v>
      </c>
      <c r="G23" s="222">
        <v>715</v>
      </c>
      <c r="H23" s="212"/>
      <c r="I23" s="223">
        <f>ROUND(Tabela117[[#This Row],[Količina]]*Tabela117[[#This Row],[cena/EM]],2)</f>
        <v>0</v>
      </c>
    </row>
    <row r="24" spans="1:9">
      <c r="A24" s="239">
        <v>23</v>
      </c>
      <c r="B24" s="234" t="s">
        <v>1317</v>
      </c>
      <c r="C24" s="247" t="s">
        <v>3380</v>
      </c>
      <c r="D24" s="302" t="s">
        <v>3381</v>
      </c>
      <c r="E24" s="237"/>
      <c r="F24" s="274" t="s">
        <v>1702</v>
      </c>
      <c r="G24" s="222">
        <v>330</v>
      </c>
      <c r="H24" s="212"/>
      <c r="I24" s="223">
        <f>ROUND(Tabela117[[#This Row],[Količina]]*Tabela117[[#This Row],[cena/EM]],2)</f>
        <v>0</v>
      </c>
    </row>
    <row r="25" spans="1:9">
      <c r="A25" s="239">
        <v>24</v>
      </c>
      <c r="B25" s="234" t="s">
        <v>1317</v>
      </c>
      <c r="C25" s="247" t="s">
        <v>3382</v>
      </c>
      <c r="D25" s="302" t="s">
        <v>3383</v>
      </c>
      <c r="E25" s="237"/>
      <c r="F25" s="274" t="s">
        <v>1702</v>
      </c>
      <c r="G25" s="222">
        <v>430</v>
      </c>
      <c r="H25" s="212"/>
      <c r="I25" s="223">
        <f>ROUND(Tabela117[[#This Row],[Količina]]*Tabela117[[#This Row],[cena/EM]],2)</f>
        <v>0</v>
      </c>
    </row>
    <row r="26" spans="1:9">
      <c r="A26" s="239">
        <v>25</v>
      </c>
      <c r="B26" s="234" t="s">
        <v>1317</v>
      </c>
      <c r="C26" s="247" t="s">
        <v>3384</v>
      </c>
      <c r="D26" s="302" t="s">
        <v>3385</v>
      </c>
      <c r="E26" s="237"/>
      <c r="F26" s="274" t="s">
        <v>1702</v>
      </c>
      <c r="G26" s="222">
        <v>30</v>
      </c>
      <c r="H26" s="212"/>
      <c r="I26" s="223">
        <f>ROUND(Tabela117[[#This Row],[Količina]]*Tabela117[[#This Row],[cena/EM]],2)</f>
        <v>0</v>
      </c>
    </row>
    <row r="27" spans="1:9">
      <c r="A27" s="239">
        <v>26</v>
      </c>
      <c r="B27" s="234" t="s">
        <v>1317</v>
      </c>
      <c r="C27" s="247" t="s">
        <v>3386</v>
      </c>
      <c r="D27" s="302" t="s">
        <v>2613</v>
      </c>
      <c r="E27" s="237"/>
      <c r="F27" s="274" t="s">
        <v>15</v>
      </c>
      <c r="G27" s="222">
        <v>1</v>
      </c>
      <c r="H27" s="212"/>
      <c r="I27" s="223">
        <f>ROUND(Tabela117[[#This Row],[Količina]]*Tabela117[[#This Row],[cena/EM]],2)</f>
        <v>0</v>
      </c>
    </row>
    <row r="28" spans="1:9">
      <c r="A28" s="239">
        <v>27</v>
      </c>
      <c r="B28" s="234" t="s">
        <v>1317</v>
      </c>
      <c r="C28" s="247" t="s">
        <v>3387</v>
      </c>
      <c r="D28" s="302" t="s">
        <v>3388</v>
      </c>
      <c r="E28" s="237"/>
      <c r="F28" s="274" t="s">
        <v>15</v>
      </c>
      <c r="G28" s="222">
        <v>1</v>
      </c>
      <c r="H28" s="212"/>
      <c r="I28" s="223">
        <f>ROUND(Tabela117[[#This Row],[Količina]]*Tabela117[[#This Row],[cena/EM]],2)</f>
        <v>0</v>
      </c>
    </row>
    <row r="29" spans="1:9">
      <c r="A29" s="239">
        <v>28</v>
      </c>
      <c r="B29" s="234" t="s">
        <v>1317</v>
      </c>
      <c r="C29" s="247" t="s">
        <v>3389</v>
      </c>
      <c r="D29" s="302" t="s">
        <v>3390</v>
      </c>
      <c r="E29" s="237"/>
      <c r="F29" s="274" t="s">
        <v>25</v>
      </c>
      <c r="G29" s="222">
        <v>6</v>
      </c>
      <c r="H29" s="212"/>
      <c r="I29" s="223">
        <f>ROUND(Tabela117[[#This Row],[Količina]]*Tabela117[[#This Row],[cena/EM]],2)</f>
        <v>0</v>
      </c>
    </row>
    <row r="30" spans="1:9">
      <c r="A30" s="239">
        <v>29</v>
      </c>
      <c r="B30" s="234" t="s">
        <v>1317</v>
      </c>
      <c r="C30" s="247" t="s">
        <v>3391</v>
      </c>
      <c r="D30" s="302" t="s">
        <v>3392</v>
      </c>
      <c r="E30" s="237"/>
      <c r="F30" s="274" t="s">
        <v>25</v>
      </c>
      <c r="G30" s="222">
        <v>6</v>
      </c>
      <c r="H30" s="212"/>
      <c r="I30" s="223">
        <f>ROUND(Tabela117[[#This Row],[Količina]]*Tabela117[[#This Row],[cena/EM]],2)</f>
        <v>0</v>
      </c>
    </row>
    <row r="31" spans="1:9">
      <c r="A31" s="239">
        <v>30</v>
      </c>
      <c r="B31" s="234" t="s">
        <v>1317</v>
      </c>
      <c r="C31" s="247" t="s">
        <v>3393</v>
      </c>
      <c r="D31" s="302" t="s">
        <v>3394</v>
      </c>
      <c r="E31" s="237"/>
      <c r="F31" s="274" t="s">
        <v>25</v>
      </c>
      <c r="G31" s="222">
        <v>48</v>
      </c>
      <c r="H31" s="212"/>
      <c r="I31" s="223">
        <f>ROUND(Tabela117[[#This Row],[Količina]]*Tabela117[[#This Row],[cena/EM]],2)</f>
        <v>0</v>
      </c>
    </row>
    <row r="32" spans="1:9">
      <c r="A32" s="239">
        <v>31</v>
      </c>
      <c r="B32" s="234" t="s">
        <v>1317</v>
      </c>
      <c r="C32" s="247" t="s">
        <v>3395</v>
      </c>
      <c r="D32" s="302" t="s">
        <v>3396</v>
      </c>
      <c r="E32" s="237"/>
      <c r="F32" s="274" t="s">
        <v>25</v>
      </c>
      <c r="G32" s="222">
        <v>1</v>
      </c>
      <c r="H32" s="212"/>
      <c r="I32" s="223">
        <f>ROUND(Tabela117[[#This Row],[Količina]]*Tabela117[[#This Row],[cena/EM]],2)</f>
        <v>0</v>
      </c>
    </row>
    <row r="33" spans="1:9">
      <c r="A33" s="239">
        <v>32</v>
      </c>
      <c r="B33" s="234" t="s">
        <v>1317</v>
      </c>
      <c r="C33" s="247" t="s">
        <v>3397</v>
      </c>
      <c r="D33" s="302" t="s">
        <v>3398</v>
      </c>
      <c r="E33" s="237"/>
      <c r="F33" s="274" t="s">
        <v>15</v>
      </c>
      <c r="G33" s="222">
        <v>1</v>
      </c>
      <c r="H33" s="212"/>
      <c r="I33" s="223">
        <f>ROUND(Tabela117[[#This Row],[Količina]]*Tabela117[[#This Row],[cena/EM]],2)</f>
        <v>0</v>
      </c>
    </row>
    <row r="34" spans="1:9">
      <c r="A34" s="239">
        <v>33</v>
      </c>
      <c r="B34" s="298" t="s">
        <v>1317</v>
      </c>
      <c r="C34" s="303" t="s">
        <v>3352</v>
      </c>
      <c r="D34" s="300" t="s">
        <v>3353</v>
      </c>
      <c r="E34" s="301"/>
      <c r="F34" s="227">
        <f>ROUND(SUM(I35:I40),2)</f>
        <v>0</v>
      </c>
      <c r="G34" s="221"/>
      <c r="H34" s="221"/>
      <c r="I34" s="51" t="str">
        <f>IF(Tabela117[[#This Row],[Količina]]&lt;&gt;0,(ROUND(SUM(Tabela117[[#This Row],[Količina]]*Tabela117[[#This Row],[cena/EM]]),2)),"")</f>
        <v/>
      </c>
    </row>
    <row r="35" spans="1:9" ht="27.6">
      <c r="A35" s="239">
        <v>34</v>
      </c>
      <c r="B35" s="234" t="s">
        <v>1317</v>
      </c>
      <c r="C35" s="247" t="s">
        <v>3399</v>
      </c>
      <c r="D35" s="302" t="s">
        <v>3400</v>
      </c>
      <c r="E35" s="237"/>
      <c r="F35" s="274" t="s">
        <v>15</v>
      </c>
      <c r="G35" s="222">
        <v>1</v>
      </c>
      <c r="H35" s="212"/>
      <c r="I35" s="223">
        <f>ROUND(Tabela117[[#This Row],[Količina]]*Tabela117[[#This Row],[cena/EM]],2)</f>
        <v>0</v>
      </c>
    </row>
    <row r="36" spans="1:9" ht="27.6">
      <c r="A36" s="239">
        <v>35</v>
      </c>
      <c r="B36" s="234" t="s">
        <v>1317</v>
      </c>
      <c r="C36" s="247" t="s">
        <v>3401</v>
      </c>
      <c r="D36" s="302" t="s">
        <v>3402</v>
      </c>
      <c r="E36" s="237"/>
      <c r="F36" s="274" t="s">
        <v>25</v>
      </c>
      <c r="G36" s="222">
        <v>1</v>
      </c>
      <c r="H36" s="212"/>
      <c r="I36" s="223">
        <f>ROUND(Tabela117[[#This Row],[Količina]]*Tabela117[[#This Row],[cena/EM]],2)</f>
        <v>0</v>
      </c>
    </row>
    <row r="37" spans="1:9">
      <c r="A37" s="239">
        <v>36</v>
      </c>
      <c r="B37" s="234" t="s">
        <v>1317</v>
      </c>
      <c r="C37" s="247" t="s">
        <v>3403</v>
      </c>
      <c r="D37" s="302" t="s">
        <v>3404</v>
      </c>
      <c r="E37" s="237"/>
      <c r="F37" s="274" t="s">
        <v>1702</v>
      </c>
      <c r="G37" s="222">
        <v>30</v>
      </c>
      <c r="H37" s="212"/>
      <c r="I37" s="223">
        <f>ROUND(Tabela117[[#This Row],[Količina]]*Tabela117[[#This Row],[cena/EM]],2)</f>
        <v>0</v>
      </c>
    </row>
    <row r="38" spans="1:9" ht="27.6">
      <c r="A38" s="239">
        <v>37</v>
      </c>
      <c r="B38" s="234" t="s">
        <v>1317</v>
      </c>
      <c r="C38" s="247" t="s">
        <v>3405</v>
      </c>
      <c r="D38" s="302" t="s">
        <v>3406</v>
      </c>
      <c r="E38" s="237"/>
      <c r="F38" s="274" t="s">
        <v>15</v>
      </c>
      <c r="G38" s="222">
        <v>1</v>
      </c>
      <c r="H38" s="212"/>
      <c r="I38" s="223">
        <f>ROUND(Tabela117[[#This Row],[Količina]]*Tabela117[[#This Row],[cena/EM]],2)</f>
        <v>0</v>
      </c>
    </row>
    <row r="39" spans="1:9">
      <c r="A39" s="239">
        <v>38</v>
      </c>
      <c r="B39" s="234" t="s">
        <v>1317</v>
      </c>
      <c r="C39" s="247" t="s">
        <v>3407</v>
      </c>
      <c r="D39" s="302" t="s">
        <v>3408</v>
      </c>
      <c r="E39" s="237"/>
      <c r="F39" s="274" t="s">
        <v>15</v>
      </c>
      <c r="G39" s="222">
        <v>1</v>
      </c>
      <c r="H39" s="212"/>
      <c r="I39" s="223">
        <f>ROUND(Tabela117[[#This Row],[Količina]]*Tabela117[[#This Row],[cena/EM]],2)</f>
        <v>0</v>
      </c>
    </row>
    <row r="40" spans="1:9">
      <c r="A40" s="239">
        <v>39</v>
      </c>
      <c r="B40" s="234" t="s">
        <v>1317</v>
      </c>
      <c r="C40" s="247" t="s">
        <v>3409</v>
      </c>
      <c r="D40" s="302" t="s">
        <v>3410</v>
      </c>
      <c r="E40" s="237"/>
      <c r="F40" s="274" t="s">
        <v>15</v>
      </c>
      <c r="G40" s="222">
        <v>1</v>
      </c>
      <c r="H40" s="212"/>
      <c r="I40" s="223">
        <f>ROUND(Tabela117[[#This Row],[Količina]]*Tabela117[[#This Row],[cena/EM]],2)</f>
        <v>0</v>
      </c>
    </row>
    <row r="41" spans="1:9">
      <c r="A41" s="239">
        <v>40</v>
      </c>
      <c r="B41" s="298" t="s">
        <v>1317</v>
      </c>
      <c r="C41" s="303" t="s">
        <v>3354</v>
      </c>
      <c r="D41" s="300" t="s">
        <v>2782</v>
      </c>
      <c r="E41" s="301"/>
      <c r="F41" s="227">
        <f>ROUND(SUM(I42:I55),2)</f>
        <v>0</v>
      </c>
      <c r="G41" s="53"/>
      <c r="H41" s="53"/>
      <c r="I41" s="51" t="str">
        <f>IF(Tabela117[[#This Row],[Količina]]&lt;&gt;0,(ROUND(SUM(Tabela117[[#This Row],[Količina]]*Tabela117[[#This Row],[cena/EM]]),2)),"")</f>
        <v/>
      </c>
    </row>
    <row r="42" spans="1:9" ht="27.6">
      <c r="A42" s="239">
        <v>41</v>
      </c>
      <c r="B42" s="234" t="s">
        <v>1317</v>
      </c>
      <c r="C42" s="247" t="s">
        <v>3411</v>
      </c>
      <c r="D42" s="302" t="s">
        <v>3412</v>
      </c>
      <c r="E42" s="237"/>
      <c r="F42" s="274" t="s">
        <v>25</v>
      </c>
      <c r="G42" s="222">
        <v>1</v>
      </c>
      <c r="H42" s="212"/>
      <c r="I42" s="223">
        <f>ROUND(Tabela117[[#This Row],[Količina]]*Tabela117[[#This Row],[cena/EM]],2)</f>
        <v>0</v>
      </c>
    </row>
    <row r="43" spans="1:9" ht="27.6">
      <c r="A43" s="239">
        <v>42</v>
      </c>
      <c r="B43" s="234" t="s">
        <v>1317</v>
      </c>
      <c r="C43" s="247" t="s">
        <v>3413</v>
      </c>
      <c r="D43" s="302" t="s">
        <v>3414</v>
      </c>
      <c r="E43" s="237"/>
      <c r="F43" s="304" t="s">
        <v>25</v>
      </c>
      <c r="G43" s="222">
        <v>1</v>
      </c>
      <c r="H43" s="212"/>
      <c r="I43" s="223">
        <f>ROUND(Tabela117[[#This Row],[Količina]]*Tabela117[[#This Row],[cena/EM]],2)</f>
        <v>0</v>
      </c>
    </row>
    <row r="44" spans="1:9" ht="27.6">
      <c r="A44" s="239">
        <v>43</v>
      </c>
      <c r="B44" s="234" t="s">
        <v>1317</v>
      </c>
      <c r="C44" s="247" t="s">
        <v>3415</v>
      </c>
      <c r="D44" s="302" t="s">
        <v>3416</v>
      </c>
      <c r="E44" s="237"/>
      <c r="F44" s="304" t="s">
        <v>25</v>
      </c>
      <c r="G44" s="222">
        <v>1</v>
      </c>
      <c r="H44" s="212"/>
      <c r="I44" s="223">
        <f>ROUND(Tabela117[[#This Row],[Količina]]*Tabela117[[#This Row],[cena/EM]],2)</f>
        <v>0</v>
      </c>
    </row>
    <row r="45" spans="1:9">
      <c r="A45" s="239">
        <v>44</v>
      </c>
      <c r="B45" s="234" t="s">
        <v>1317</v>
      </c>
      <c r="C45" s="247" t="s">
        <v>3417</v>
      </c>
      <c r="D45" s="302" t="s">
        <v>3418</v>
      </c>
      <c r="E45" s="305"/>
      <c r="F45" s="304" t="s">
        <v>25</v>
      </c>
      <c r="G45" s="222">
        <v>20</v>
      </c>
      <c r="H45" s="212"/>
      <c r="I45" s="223">
        <f>ROUND(Tabela117[[#This Row],[Količina]]*Tabela117[[#This Row],[cena/EM]],2)</f>
        <v>0</v>
      </c>
    </row>
    <row r="46" spans="1:9">
      <c r="A46" s="239">
        <v>45</v>
      </c>
      <c r="B46" s="234" t="s">
        <v>1317</v>
      </c>
      <c r="C46" s="247" t="s">
        <v>3419</v>
      </c>
      <c r="D46" s="302" t="s">
        <v>3420</v>
      </c>
      <c r="E46" s="305"/>
      <c r="F46" s="304" t="s">
        <v>25</v>
      </c>
      <c r="G46" s="222">
        <v>34</v>
      </c>
      <c r="H46" s="212"/>
      <c r="I46" s="223">
        <f>ROUND(Tabela117[[#This Row],[Količina]]*Tabela117[[#This Row],[cena/EM]],2)</f>
        <v>0</v>
      </c>
    </row>
    <row r="47" spans="1:9">
      <c r="A47" s="239">
        <v>46</v>
      </c>
      <c r="B47" s="234" t="s">
        <v>1317</v>
      </c>
      <c r="C47" s="247" t="s">
        <v>3421</v>
      </c>
      <c r="D47" s="302" t="s">
        <v>3422</v>
      </c>
      <c r="E47" s="305"/>
      <c r="F47" s="304" t="s">
        <v>25</v>
      </c>
      <c r="G47" s="222">
        <v>720</v>
      </c>
      <c r="H47" s="212"/>
      <c r="I47" s="223">
        <f>ROUND(Tabela117[[#This Row],[Količina]]*Tabela117[[#This Row],[cena/EM]],2)</f>
        <v>0</v>
      </c>
    </row>
    <row r="48" spans="1:9">
      <c r="A48" s="239">
        <v>47</v>
      </c>
      <c r="B48" s="234" t="s">
        <v>1317</v>
      </c>
      <c r="C48" s="247" t="s">
        <v>3423</v>
      </c>
      <c r="D48" s="302" t="s">
        <v>3424</v>
      </c>
      <c r="E48" s="305"/>
      <c r="F48" s="304" t="s">
        <v>25</v>
      </c>
      <c r="G48" s="222">
        <v>48</v>
      </c>
      <c r="H48" s="212"/>
      <c r="I48" s="223">
        <f>ROUND(Tabela117[[#This Row],[Količina]]*Tabela117[[#This Row],[cena/EM]],2)</f>
        <v>0</v>
      </c>
    </row>
    <row r="49" spans="1:9">
      <c r="A49" s="239">
        <v>48</v>
      </c>
      <c r="B49" s="234" t="s">
        <v>1317</v>
      </c>
      <c r="C49" s="247" t="s">
        <v>3425</v>
      </c>
      <c r="D49" s="302" t="s">
        <v>3426</v>
      </c>
      <c r="E49" s="305"/>
      <c r="F49" s="304" t="s">
        <v>25</v>
      </c>
      <c r="G49" s="222">
        <v>52</v>
      </c>
      <c r="H49" s="212"/>
      <c r="I49" s="223">
        <f>ROUND(Tabela117[[#This Row],[Količina]]*Tabela117[[#This Row],[cena/EM]],2)</f>
        <v>0</v>
      </c>
    </row>
    <row r="50" spans="1:9">
      <c r="A50" s="239">
        <v>49</v>
      </c>
      <c r="B50" s="234" t="s">
        <v>1317</v>
      </c>
      <c r="C50" s="247" t="s">
        <v>3427</v>
      </c>
      <c r="D50" s="302" t="s">
        <v>3428</v>
      </c>
      <c r="E50" s="305"/>
      <c r="F50" s="304" t="s">
        <v>25</v>
      </c>
      <c r="G50" s="222">
        <v>4</v>
      </c>
      <c r="H50" s="212"/>
      <c r="I50" s="223">
        <f>ROUND(Tabela117[[#This Row],[Količina]]*Tabela117[[#This Row],[cena/EM]],2)</f>
        <v>0</v>
      </c>
    </row>
    <row r="51" spans="1:9">
      <c r="A51" s="239">
        <v>50</v>
      </c>
      <c r="B51" s="234" t="s">
        <v>1317</v>
      </c>
      <c r="C51" s="247" t="s">
        <v>3429</v>
      </c>
      <c r="D51" s="302" t="s">
        <v>3430</v>
      </c>
      <c r="E51" s="305"/>
      <c r="F51" s="304" t="s">
        <v>25</v>
      </c>
      <c r="G51" s="222">
        <v>32</v>
      </c>
      <c r="H51" s="212"/>
      <c r="I51" s="223">
        <f>ROUND(Tabela117[[#This Row],[Količina]]*Tabela117[[#This Row],[cena/EM]],2)</f>
        <v>0</v>
      </c>
    </row>
    <row r="52" spans="1:9">
      <c r="A52" s="239">
        <v>51</v>
      </c>
      <c r="B52" s="234" t="s">
        <v>1317</v>
      </c>
      <c r="C52" s="247" t="s">
        <v>3431</v>
      </c>
      <c r="D52" s="302" t="s">
        <v>3432</v>
      </c>
      <c r="E52" s="305"/>
      <c r="F52" s="304" t="s">
        <v>25</v>
      </c>
      <c r="G52" s="222">
        <v>2</v>
      </c>
      <c r="H52" s="212"/>
      <c r="I52" s="223">
        <f>ROUND(Tabela117[[#This Row],[Količina]]*Tabela117[[#This Row],[cena/EM]],2)</f>
        <v>0</v>
      </c>
    </row>
    <row r="53" spans="1:9">
      <c r="A53" s="239">
        <v>52</v>
      </c>
      <c r="B53" s="234" t="s">
        <v>1317</v>
      </c>
      <c r="C53" s="247" t="s">
        <v>3433</v>
      </c>
      <c r="D53" s="302" t="s">
        <v>3434</v>
      </c>
      <c r="E53" s="237"/>
      <c r="F53" s="304" t="s">
        <v>1702</v>
      </c>
      <c r="G53" s="222">
        <v>162</v>
      </c>
      <c r="H53" s="212"/>
      <c r="I53" s="223">
        <f>ROUND(Tabela117[[#This Row],[Količina]]*Tabela117[[#This Row],[cena/EM]],2)</f>
        <v>0</v>
      </c>
    </row>
    <row r="54" spans="1:9">
      <c r="A54" s="239">
        <v>53</v>
      </c>
      <c r="B54" s="234" t="s">
        <v>1317</v>
      </c>
      <c r="C54" s="247" t="s">
        <v>3435</v>
      </c>
      <c r="D54" s="302" t="s">
        <v>3436</v>
      </c>
      <c r="E54" s="237"/>
      <c r="F54" s="304" t="s">
        <v>25</v>
      </c>
      <c r="G54" s="222">
        <v>108</v>
      </c>
      <c r="H54" s="212"/>
      <c r="I54" s="223">
        <f>ROUND(Tabela117[[#This Row],[Količina]]*Tabela117[[#This Row],[cena/EM]],2)</f>
        <v>0</v>
      </c>
    </row>
    <row r="55" spans="1:9" ht="27.6">
      <c r="A55" s="239">
        <v>54</v>
      </c>
      <c r="B55" s="234" t="s">
        <v>1317</v>
      </c>
      <c r="C55" s="247" t="s">
        <v>3437</v>
      </c>
      <c r="D55" s="302" t="s">
        <v>3438</v>
      </c>
      <c r="E55" s="237"/>
      <c r="F55" s="304" t="s">
        <v>25</v>
      </c>
      <c r="G55" s="222">
        <v>17</v>
      </c>
      <c r="H55" s="212"/>
      <c r="I55" s="223">
        <f>ROUND(Tabela117[[#This Row],[Količina]]*Tabela117[[#This Row],[cena/EM]],2)</f>
        <v>0</v>
      </c>
    </row>
    <row r="56" spans="1:9">
      <c r="A56" s="239">
        <v>55</v>
      </c>
      <c r="B56" s="440" t="s">
        <v>1317</v>
      </c>
      <c r="C56" s="441" t="s">
        <v>3355</v>
      </c>
      <c r="D56" s="300" t="s">
        <v>3356</v>
      </c>
      <c r="E56" s="442"/>
      <c r="F56" s="227">
        <f>ROUND(SUM(I57:I59),2)</f>
        <v>0</v>
      </c>
      <c r="G56" s="53"/>
      <c r="H56" s="53"/>
      <c r="I56" s="51" t="str">
        <f>IF(Tabela117[[#This Row],[Količina]]&lt;&gt;0,(ROUND(SUM(Tabela117[[#This Row],[Količina]]*Tabela117[[#This Row],[cena/EM]]),2)),"")</f>
        <v/>
      </c>
    </row>
    <row r="57" spans="1:9">
      <c r="A57" s="239">
        <v>56</v>
      </c>
      <c r="B57" s="419" t="s">
        <v>1317</v>
      </c>
      <c r="C57" s="420" t="s">
        <v>3439</v>
      </c>
      <c r="D57" s="421" t="s">
        <v>3440</v>
      </c>
      <c r="E57" s="421"/>
      <c r="F57" s="304" t="s">
        <v>25</v>
      </c>
      <c r="G57" s="423">
        <v>8</v>
      </c>
      <c r="H57" s="212"/>
      <c r="I57" s="223">
        <f>ROUND(Tabela117[[#This Row],[Količina]]*Tabela117[[#This Row],[cena/EM]],2)</f>
        <v>0</v>
      </c>
    </row>
    <row r="58" spans="1:9">
      <c r="A58" s="239">
        <v>57</v>
      </c>
      <c r="B58" s="419" t="s">
        <v>1317</v>
      </c>
      <c r="C58" s="420" t="s">
        <v>3441</v>
      </c>
      <c r="D58" s="421" t="s">
        <v>3442</v>
      </c>
      <c r="E58" s="421"/>
      <c r="F58" s="304" t="s">
        <v>25</v>
      </c>
      <c r="G58" s="423">
        <v>8</v>
      </c>
      <c r="H58" s="212"/>
      <c r="I58" s="223">
        <f>ROUND(Tabela117[[#This Row],[Količina]]*Tabela117[[#This Row],[cena/EM]],2)</f>
        <v>0</v>
      </c>
    </row>
    <row r="59" spans="1:9">
      <c r="A59" s="239">
        <v>58</v>
      </c>
      <c r="B59" s="419" t="s">
        <v>1317</v>
      </c>
      <c r="C59" s="420" t="s">
        <v>3443</v>
      </c>
      <c r="D59" s="421" t="s">
        <v>3444</v>
      </c>
      <c r="E59" s="421"/>
      <c r="F59" s="304" t="s">
        <v>25</v>
      </c>
      <c r="G59" s="423">
        <v>1</v>
      </c>
      <c r="H59" s="212"/>
      <c r="I59" s="223">
        <f>ROUND(Tabela117[[#This Row],[Količina]]*Tabela117[[#This Row],[cena/EM]],2)</f>
        <v>0</v>
      </c>
    </row>
    <row r="60" spans="1:9">
      <c r="A60" s="239">
        <v>59</v>
      </c>
      <c r="B60" s="440" t="s">
        <v>1317</v>
      </c>
      <c r="C60" s="441" t="s">
        <v>3357</v>
      </c>
      <c r="D60" s="300" t="s">
        <v>442</v>
      </c>
      <c r="E60" s="442"/>
      <c r="F60" s="227">
        <f>ROUND(SUM(I61),2)</f>
        <v>0</v>
      </c>
      <c r="G60" s="53"/>
      <c r="H60" s="53"/>
      <c r="I60" s="51" t="str">
        <f>IF(Tabela117[[#This Row],[Količina]]&lt;&gt;0,(ROUND(SUM(Tabela117[[#This Row],[Količina]]*Tabela117[[#This Row],[cena/EM]]),2)),"")</f>
        <v/>
      </c>
    </row>
    <row r="61" spans="1:9">
      <c r="A61" s="239">
        <v>60</v>
      </c>
      <c r="B61" s="419" t="s">
        <v>1317</v>
      </c>
      <c r="C61" s="420" t="s">
        <v>3445</v>
      </c>
      <c r="D61" s="421" t="s">
        <v>3446</v>
      </c>
      <c r="E61" s="421"/>
      <c r="F61" s="431"/>
      <c r="G61" s="423"/>
      <c r="H61" s="423"/>
      <c r="I61" s="223"/>
    </row>
    <row r="62" spans="1:9">
      <c r="A62" s="239">
        <v>61</v>
      </c>
      <c r="B62" s="440" t="s">
        <v>1317</v>
      </c>
      <c r="C62" s="441" t="s">
        <v>3358</v>
      </c>
      <c r="D62" s="300" t="s">
        <v>3359</v>
      </c>
      <c r="E62" s="442"/>
      <c r="F62" s="227">
        <f>ROUND(SUM(I63:I64),2)</f>
        <v>0</v>
      </c>
      <c r="G62" s="53"/>
      <c r="H62" s="53"/>
      <c r="I62" s="51" t="str">
        <f>IF(Tabela117[[#This Row],[Količina]]&lt;&gt;0,(ROUND(SUM(Tabela117[[#This Row],[Količina]]*Tabela117[[#This Row],[cena/EM]]),2)),"")</f>
        <v/>
      </c>
    </row>
    <row r="63" spans="1:9">
      <c r="A63" s="239">
        <v>62</v>
      </c>
      <c r="B63" s="419" t="s">
        <v>1317</v>
      </c>
      <c r="C63" s="420" t="s">
        <v>3447</v>
      </c>
      <c r="D63" s="421" t="s">
        <v>3448</v>
      </c>
      <c r="E63" s="421"/>
      <c r="F63" s="304" t="s">
        <v>15</v>
      </c>
      <c r="G63" s="423">
        <v>1</v>
      </c>
      <c r="H63" s="212"/>
      <c r="I63" s="223">
        <f>ROUND(Tabela117[[#This Row],[Količina]]*Tabela117[[#This Row],[cena/EM]],2)</f>
        <v>0</v>
      </c>
    </row>
    <row r="64" spans="1:9">
      <c r="A64" s="239">
        <v>63</v>
      </c>
      <c r="B64" s="425" t="s">
        <v>1317</v>
      </c>
      <c r="C64" s="405" t="s">
        <v>4355</v>
      </c>
      <c r="D64" s="443" t="s">
        <v>3449</v>
      </c>
      <c r="E64" s="421"/>
      <c r="F64" s="304" t="s">
        <v>15</v>
      </c>
      <c r="G64" s="423">
        <v>1</v>
      </c>
      <c r="H64" s="212"/>
      <c r="I64" s="223">
        <f>ROUND(Tabela117[[#This Row],[Količina]]*Tabela117[[#This Row],[cena/EM]],2)</f>
        <v>0</v>
      </c>
    </row>
  </sheetData>
  <sheetProtection algorithmName="SHA-512" hashValue="YdqbVG5fPn6jV/HsFdUvh13qegZHsdRvQ3frPmOFUoTlZ22tjOtOd34A4r+T6NwSwo1Bw8H6hASROc93LTK9dA==" saltValue="+A1lFd4JooqsJjX1G0E2jw==" spinCount="100000" sheet="1" objects="1" scenarios="1"/>
  <conditionalFormatting sqref="H18:H33 H35:H40 H42:H55 H57:H59 H63:H64">
    <cfRule type="containsBlanks" dxfId="6" priority="1">
      <formula>LEN(TRIM(H18))=0</formula>
    </cfRule>
  </conditionalFormatting>
  <dataValidations count="1">
    <dataValidation type="custom" allowBlank="1" showInputMessage="1" showErrorMessage="1" errorTitle="Preverite vnos" error="Ceno na EM je potrebno vnesti zaokroženo  na dve decimalni mesti." sqref="H1:H10 H12:H16 H57:H59 H18:H33 H35:H40 H42:H55 H63:H1048576" xr:uid="{00000000-0002-0000-1000-000000000000}">
      <formula1>H1=ROUND(H1,2)</formula1>
    </dataValidation>
  </dataValidation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I250"/>
  <sheetViews>
    <sheetView topLeftCell="A25" zoomScaleNormal="100" workbookViewId="0">
      <selection activeCell="E23" sqref="E23"/>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277" customWidth="1"/>
    <col min="9" max="9" width="15.6640625" style="239" customWidth="1"/>
    <col min="10" max="16384" width="9.109375" style="239"/>
  </cols>
  <sheetData>
    <row r="1" spans="1:9" s="233" customFormat="1">
      <c r="A1" s="229" t="s">
        <v>531</v>
      </c>
      <c r="B1" s="230" t="s">
        <v>532</v>
      </c>
      <c r="C1" s="230" t="s">
        <v>533</v>
      </c>
      <c r="D1" s="231" t="s">
        <v>534</v>
      </c>
      <c r="E1" s="229" t="s">
        <v>535</v>
      </c>
      <c r="F1" s="232" t="s">
        <v>536</v>
      </c>
      <c r="G1" s="229" t="s">
        <v>537</v>
      </c>
      <c r="H1" s="232" t="s">
        <v>538</v>
      </c>
      <c r="I1" s="229" t="s">
        <v>539</v>
      </c>
    </row>
    <row r="2" spans="1:9">
      <c r="A2" s="444">
        <v>1</v>
      </c>
      <c r="B2" s="445" t="s">
        <v>3464</v>
      </c>
      <c r="C2" s="446" t="s">
        <v>3465</v>
      </c>
      <c r="D2" s="447" t="s">
        <v>3466</v>
      </c>
      <c r="E2" s="282"/>
      <c r="F2" s="215">
        <f>ROUND(F3+F148+F215,2)</f>
        <v>0</v>
      </c>
      <c r="G2" s="214"/>
      <c r="H2" s="215"/>
      <c r="I2" s="216"/>
    </row>
    <row r="3" spans="1:9">
      <c r="A3" s="444">
        <v>2</v>
      </c>
      <c r="B3" s="448" t="s">
        <v>3464</v>
      </c>
      <c r="C3" s="449" t="s">
        <v>3467</v>
      </c>
      <c r="D3" s="450" t="s">
        <v>3468</v>
      </c>
      <c r="E3" s="286"/>
      <c r="F3" s="217">
        <f>ROUND(SUM(F4:F10),2)</f>
        <v>0</v>
      </c>
      <c r="G3" s="217"/>
      <c r="H3" s="217"/>
      <c r="I3" s="218"/>
    </row>
    <row r="4" spans="1:9">
      <c r="A4" s="444">
        <v>3</v>
      </c>
      <c r="B4" s="451" t="s">
        <v>3464</v>
      </c>
      <c r="C4" s="452" t="s">
        <v>3469</v>
      </c>
      <c r="D4" s="453" t="s">
        <v>3470</v>
      </c>
      <c r="E4" s="290"/>
      <c r="F4" s="219">
        <f>ROUND(F11,2)</f>
        <v>0</v>
      </c>
      <c r="G4" s="219"/>
      <c r="H4" s="219"/>
      <c r="I4" s="220"/>
    </row>
    <row r="5" spans="1:9">
      <c r="A5" s="444">
        <v>4</v>
      </c>
      <c r="B5" s="451" t="s">
        <v>3464</v>
      </c>
      <c r="C5" s="452" t="s">
        <v>3471</v>
      </c>
      <c r="D5" s="453" t="s">
        <v>3472</v>
      </c>
      <c r="E5" s="290"/>
      <c r="F5" s="219">
        <f>ROUND(F40,2)</f>
        <v>0</v>
      </c>
      <c r="G5" s="219"/>
      <c r="H5" s="219"/>
      <c r="I5" s="220"/>
    </row>
    <row r="6" spans="1:9">
      <c r="A6" s="444">
        <v>5</v>
      </c>
      <c r="B6" s="451" t="s">
        <v>3464</v>
      </c>
      <c r="C6" s="452" t="s">
        <v>3473</v>
      </c>
      <c r="D6" s="453" t="s">
        <v>3474</v>
      </c>
      <c r="E6" s="290"/>
      <c r="F6" s="219">
        <f>ROUND(F60,2)</f>
        <v>0</v>
      </c>
      <c r="G6" s="219"/>
      <c r="H6" s="219"/>
      <c r="I6" s="220"/>
    </row>
    <row r="7" spans="1:9">
      <c r="A7" s="444">
        <v>6</v>
      </c>
      <c r="B7" s="451" t="s">
        <v>3464</v>
      </c>
      <c r="C7" s="452" t="s">
        <v>3475</v>
      </c>
      <c r="D7" s="453" t="s">
        <v>3476</v>
      </c>
      <c r="E7" s="290"/>
      <c r="F7" s="219">
        <f>ROUND(F85,2)</f>
        <v>0</v>
      </c>
      <c r="G7" s="219"/>
      <c r="H7" s="219"/>
      <c r="I7" s="220"/>
    </row>
    <row r="8" spans="1:9">
      <c r="A8" s="444">
        <v>7</v>
      </c>
      <c r="B8" s="451" t="s">
        <v>3464</v>
      </c>
      <c r="C8" s="452" t="s">
        <v>3477</v>
      </c>
      <c r="D8" s="453" t="s">
        <v>3478</v>
      </c>
      <c r="E8" s="290"/>
      <c r="F8" s="219">
        <f>ROUND(F94,2)</f>
        <v>0</v>
      </c>
      <c r="G8" s="219"/>
      <c r="H8" s="219"/>
      <c r="I8" s="220"/>
    </row>
    <row r="9" spans="1:9">
      <c r="A9" s="444">
        <v>8</v>
      </c>
      <c r="B9" s="451" t="s">
        <v>3464</v>
      </c>
      <c r="C9" s="452" t="s">
        <v>3479</v>
      </c>
      <c r="D9" s="453" t="s">
        <v>3480</v>
      </c>
      <c r="E9" s="290"/>
      <c r="F9" s="219">
        <f>ROUND(F116,2)</f>
        <v>0</v>
      </c>
      <c r="G9" s="219"/>
      <c r="H9" s="219"/>
      <c r="I9" s="220"/>
    </row>
    <row r="10" spans="1:9">
      <c r="A10" s="444">
        <v>9</v>
      </c>
      <c r="B10" s="451" t="s">
        <v>3464</v>
      </c>
      <c r="C10" s="452" t="s">
        <v>3481</v>
      </c>
      <c r="D10" s="453" t="s">
        <v>3482</v>
      </c>
      <c r="E10" s="290"/>
      <c r="F10" s="219">
        <f>ROUND(F132,2)</f>
        <v>0</v>
      </c>
      <c r="G10" s="219"/>
      <c r="H10" s="219"/>
      <c r="I10" s="220"/>
    </row>
    <row r="11" spans="1:9">
      <c r="A11" s="444">
        <v>10</v>
      </c>
      <c r="B11" s="454" t="s">
        <v>3464</v>
      </c>
      <c r="C11" s="455" t="s">
        <v>3469</v>
      </c>
      <c r="D11" s="456" t="s">
        <v>3470</v>
      </c>
      <c r="E11" s="301"/>
      <c r="F11" s="227">
        <f>ROUND(SUM(I12:I39),2)</f>
        <v>0</v>
      </c>
      <c r="G11" s="221"/>
      <c r="H11" s="221"/>
      <c r="I11" s="53"/>
    </row>
    <row r="12" spans="1:9" ht="367.2">
      <c r="A12" s="444">
        <v>11</v>
      </c>
      <c r="B12" s="234" t="s">
        <v>3464</v>
      </c>
      <c r="C12" s="235" t="s">
        <v>3483</v>
      </c>
      <c r="D12" s="236" t="s">
        <v>3484</v>
      </c>
      <c r="E12" s="237" t="s">
        <v>4297</v>
      </c>
      <c r="F12" s="238" t="s">
        <v>15</v>
      </c>
      <c r="G12" s="238">
        <v>1</v>
      </c>
      <c r="H12" s="212"/>
      <c r="I12" s="223">
        <f>ROUND(Tabela17[[#This Row],[Količina]]*Tabela17[[#This Row],[cena/EM]],2)</f>
        <v>0</v>
      </c>
    </row>
    <row r="13" spans="1:9" ht="145.19999999999999">
      <c r="A13" s="444">
        <v>12</v>
      </c>
      <c r="B13" s="234" t="s">
        <v>3464</v>
      </c>
      <c r="C13" s="235" t="s">
        <v>3485</v>
      </c>
      <c r="D13" s="240" t="s">
        <v>3486</v>
      </c>
      <c r="E13" s="237"/>
      <c r="F13" s="238" t="s">
        <v>1702</v>
      </c>
      <c r="G13" s="238">
        <v>29</v>
      </c>
      <c r="H13" s="212"/>
      <c r="I13" s="223">
        <f>ROUND(Tabela17[[#This Row],[Količina]]*Tabela17[[#This Row],[cena/EM]],2)</f>
        <v>0</v>
      </c>
    </row>
    <row r="14" spans="1:9" ht="145.19999999999999">
      <c r="A14" s="444">
        <v>13</v>
      </c>
      <c r="B14" s="234" t="s">
        <v>3464</v>
      </c>
      <c r="C14" s="235" t="s">
        <v>3487</v>
      </c>
      <c r="D14" s="240" t="s">
        <v>3488</v>
      </c>
      <c r="E14" s="237"/>
      <c r="F14" s="238" t="s">
        <v>1702</v>
      </c>
      <c r="G14" s="238">
        <v>29</v>
      </c>
      <c r="H14" s="212"/>
      <c r="I14" s="223">
        <f>ROUND(Tabela17[[#This Row],[Količina]]*Tabela17[[#This Row],[cena/EM]],2)</f>
        <v>0</v>
      </c>
    </row>
    <row r="15" spans="1:9" ht="26.4">
      <c r="A15" s="444">
        <v>14</v>
      </c>
      <c r="B15" s="234" t="s">
        <v>3464</v>
      </c>
      <c r="C15" s="235" t="s">
        <v>3489</v>
      </c>
      <c r="D15" s="240" t="s">
        <v>3490</v>
      </c>
      <c r="E15" s="237"/>
      <c r="F15" s="238" t="s">
        <v>1702</v>
      </c>
      <c r="G15" s="238">
        <v>4</v>
      </c>
      <c r="H15" s="212"/>
      <c r="I15" s="223">
        <f>ROUND(Tabela17[[#This Row],[Količina]]*Tabela17[[#This Row],[cena/EM]],2)</f>
        <v>0</v>
      </c>
    </row>
    <row r="16" spans="1:9" ht="26.4">
      <c r="A16" s="444">
        <v>15</v>
      </c>
      <c r="B16" s="234" t="s">
        <v>3464</v>
      </c>
      <c r="C16" s="235" t="s">
        <v>3491</v>
      </c>
      <c r="D16" s="240" t="s">
        <v>3492</v>
      </c>
      <c r="E16" s="237"/>
      <c r="F16" s="238" t="s">
        <v>1702</v>
      </c>
      <c r="G16" s="238">
        <v>8</v>
      </c>
      <c r="H16" s="212"/>
      <c r="I16" s="223">
        <f>ROUND(Tabela17[[#This Row],[Količina]]*Tabela17[[#This Row],[cena/EM]],2)</f>
        <v>0</v>
      </c>
    </row>
    <row r="17" spans="1:9" ht="52.8">
      <c r="A17" s="444">
        <v>16</v>
      </c>
      <c r="B17" s="234" t="s">
        <v>3464</v>
      </c>
      <c r="C17" s="235" t="s">
        <v>3493</v>
      </c>
      <c r="D17" s="241" t="s">
        <v>3494</v>
      </c>
      <c r="E17" s="238"/>
      <c r="F17" s="238" t="s">
        <v>15</v>
      </c>
      <c r="G17" s="238">
        <v>1</v>
      </c>
      <c r="H17" s="212"/>
      <c r="I17" s="223">
        <f>ROUND(Tabela17[[#This Row],[Količina]]*Tabela17[[#This Row],[cena/EM]],2)</f>
        <v>0</v>
      </c>
    </row>
    <row r="18" spans="1:9" ht="52.8">
      <c r="A18" s="444">
        <v>17</v>
      </c>
      <c r="B18" s="234" t="s">
        <v>3464</v>
      </c>
      <c r="C18" s="235" t="s">
        <v>3495</v>
      </c>
      <c r="D18" s="241" t="s">
        <v>3496</v>
      </c>
      <c r="E18" s="238"/>
      <c r="F18" s="238" t="s">
        <v>15</v>
      </c>
      <c r="G18" s="238">
        <v>1</v>
      </c>
      <c r="H18" s="212"/>
      <c r="I18" s="223">
        <f>ROUND(Tabela17[[#This Row],[Količina]]*Tabela17[[#This Row],[cena/EM]],2)</f>
        <v>0</v>
      </c>
    </row>
    <row r="19" spans="1:9" ht="39.6">
      <c r="A19" s="444">
        <v>18</v>
      </c>
      <c r="B19" s="234" t="s">
        <v>3464</v>
      </c>
      <c r="C19" s="235" t="s">
        <v>3497</v>
      </c>
      <c r="D19" s="241" t="s">
        <v>3498</v>
      </c>
      <c r="E19" s="238"/>
      <c r="F19" s="238" t="s">
        <v>15</v>
      </c>
      <c r="G19" s="238">
        <v>1</v>
      </c>
      <c r="H19" s="212"/>
      <c r="I19" s="223">
        <f>ROUND(Tabela17[[#This Row],[Količina]]*Tabela17[[#This Row],[cena/EM]],2)</f>
        <v>0</v>
      </c>
    </row>
    <row r="20" spans="1:9" ht="52.8">
      <c r="A20" s="444">
        <v>19</v>
      </c>
      <c r="B20" s="234" t="s">
        <v>3464</v>
      </c>
      <c r="C20" s="235" t="s">
        <v>3499</v>
      </c>
      <c r="D20" s="241" t="s">
        <v>3500</v>
      </c>
      <c r="E20" s="238"/>
      <c r="F20" s="238" t="s">
        <v>15</v>
      </c>
      <c r="G20" s="238">
        <v>1</v>
      </c>
      <c r="H20" s="212"/>
      <c r="I20" s="223">
        <f>ROUND(Tabela17[[#This Row],[Količina]]*Tabela17[[#This Row],[cena/EM]],2)</f>
        <v>0</v>
      </c>
    </row>
    <row r="21" spans="1:9" ht="79.2">
      <c r="A21" s="444">
        <v>20</v>
      </c>
      <c r="B21" s="234" t="s">
        <v>3464</v>
      </c>
      <c r="C21" s="235" t="s">
        <v>3501</v>
      </c>
      <c r="D21" s="241" t="s">
        <v>3502</v>
      </c>
      <c r="E21" s="238"/>
      <c r="F21" s="238" t="s">
        <v>15</v>
      </c>
      <c r="G21" s="238">
        <v>1</v>
      </c>
      <c r="H21" s="212"/>
      <c r="I21" s="223">
        <f>ROUND(Tabela17[[#This Row],[Količina]]*Tabela17[[#This Row],[cena/EM]],2)</f>
        <v>0</v>
      </c>
    </row>
    <row r="22" spans="1:9" ht="92.4">
      <c r="A22" s="444">
        <v>21</v>
      </c>
      <c r="B22" s="234" t="s">
        <v>3464</v>
      </c>
      <c r="C22" s="235" t="s">
        <v>3503</v>
      </c>
      <c r="D22" s="241" t="s">
        <v>3504</v>
      </c>
      <c r="E22" s="238"/>
      <c r="F22" s="238" t="s">
        <v>15</v>
      </c>
      <c r="G22" s="238">
        <v>1</v>
      </c>
      <c r="H22" s="212"/>
      <c r="I22" s="223">
        <f>ROUND(Tabela17[[#This Row],[Količina]]*Tabela17[[#This Row],[cena/EM]],2)</f>
        <v>0</v>
      </c>
    </row>
    <row r="23" spans="1:9" ht="123.6" customHeight="1">
      <c r="A23" s="444">
        <v>22</v>
      </c>
      <c r="B23" s="234" t="s">
        <v>3464</v>
      </c>
      <c r="C23" s="235" t="s">
        <v>3505</v>
      </c>
      <c r="D23" s="242" t="s">
        <v>3506</v>
      </c>
      <c r="E23" s="238"/>
      <c r="F23" s="238" t="s">
        <v>15</v>
      </c>
      <c r="G23" s="238">
        <v>1</v>
      </c>
      <c r="H23" s="212"/>
      <c r="I23" s="223">
        <f>ROUND(Tabela17[[#This Row],[Količina]]*Tabela17[[#This Row],[cena/EM]],2)</f>
        <v>0</v>
      </c>
    </row>
    <row r="24" spans="1:9" ht="121.8" customHeight="1">
      <c r="A24" s="444">
        <v>23</v>
      </c>
      <c r="B24" s="234" t="s">
        <v>3464</v>
      </c>
      <c r="C24" s="235" t="s">
        <v>3507</v>
      </c>
      <c r="D24" s="242" t="s">
        <v>3508</v>
      </c>
      <c r="E24" s="238"/>
      <c r="F24" s="238" t="s">
        <v>15</v>
      </c>
      <c r="G24" s="238">
        <v>1</v>
      </c>
      <c r="H24" s="212"/>
      <c r="I24" s="223">
        <f>ROUND(Tabela17[[#This Row],[Količina]]*Tabela17[[#This Row],[cena/EM]],2)</f>
        <v>0</v>
      </c>
    </row>
    <row r="25" spans="1:9" ht="66">
      <c r="A25" s="444">
        <v>24</v>
      </c>
      <c r="B25" s="234" t="s">
        <v>3464</v>
      </c>
      <c r="C25" s="235" t="s">
        <v>3509</v>
      </c>
      <c r="D25" s="241" t="s">
        <v>3510</v>
      </c>
      <c r="E25" s="238"/>
      <c r="F25" s="238" t="s">
        <v>15</v>
      </c>
      <c r="G25" s="238">
        <v>1</v>
      </c>
      <c r="H25" s="212"/>
      <c r="I25" s="223">
        <f>ROUND(Tabela17[[#This Row],[Količina]]*Tabela17[[#This Row],[cena/EM]],2)</f>
        <v>0</v>
      </c>
    </row>
    <row r="26" spans="1:9" ht="39.6">
      <c r="A26" s="444">
        <v>25</v>
      </c>
      <c r="B26" s="234" t="s">
        <v>3464</v>
      </c>
      <c r="C26" s="235" t="s">
        <v>3511</v>
      </c>
      <c r="D26" s="241" t="s">
        <v>3512</v>
      </c>
      <c r="E26" s="238"/>
      <c r="F26" s="238" t="s">
        <v>25</v>
      </c>
      <c r="G26" s="238">
        <v>1</v>
      </c>
      <c r="H26" s="212"/>
      <c r="I26" s="223">
        <f>ROUND(Tabela17[[#This Row],[Količina]]*Tabela17[[#This Row],[cena/EM]],2)</f>
        <v>0</v>
      </c>
    </row>
    <row r="27" spans="1:9" ht="39.6">
      <c r="A27" s="444">
        <v>26</v>
      </c>
      <c r="B27" s="234" t="s">
        <v>3464</v>
      </c>
      <c r="C27" s="235" t="s">
        <v>3513</v>
      </c>
      <c r="D27" s="241" t="s">
        <v>3512</v>
      </c>
      <c r="E27" s="243"/>
      <c r="F27" s="238" t="s">
        <v>25</v>
      </c>
      <c r="G27" s="238">
        <v>1</v>
      </c>
      <c r="H27" s="212"/>
      <c r="I27" s="223">
        <f>ROUND(Tabela17[[#This Row],[Količina]]*Tabela17[[#This Row],[cena/EM]],2)</f>
        <v>0</v>
      </c>
    </row>
    <row r="28" spans="1:9" ht="39.6">
      <c r="A28" s="444">
        <v>27</v>
      </c>
      <c r="B28" s="234" t="s">
        <v>3464</v>
      </c>
      <c r="C28" s="235" t="s">
        <v>3514</v>
      </c>
      <c r="D28" s="241" t="s">
        <v>3515</v>
      </c>
      <c r="E28" s="238"/>
      <c r="F28" s="238" t="s">
        <v>25</v>
      </c>
      <c r="G28" s="238">
        <v>1</v>
      </c>
      <c r="H28" s="212"/>
      <c r="I28" s="223">
        <f>ROUND(Tabela17[[#This Row],[Količina]]*Tabela17[[#This Row],[cena/EM]],2)</f>
        <v>0</v>
      </c>
    </row>
    <row r="29" spans="1:9" ht="39.6">
      <c r="A29" s="444">
        <v>28</v>
      </c>
      <c r="B29" s="234" t="s">
        <v>3464</v>
      </c>
      <c r="C29" s="235" t="s">
        <v>3516</v>
      </c>
      <c r="D29" s="241" t="s">
        <v>3517</v>
      </c>
      <c r="E29" s="243"/>
      <c r="F29" s="238" t="s">
        <v>25</v>
      </c>
      <c r="G29" s="238">
        <v>1</v>
      </c>
      <c r="H29" s="212"/>
      <c r="I29" s="223">
        <f>ROUND(Tabela17[[#This Row],[Količina]]*Tabela17[[#This Row],[cena/EM]],2)</f>
        <v>0</v>
      </c>
    </row>
    <row r="30" spans="1:9" ht="79.2">
      <c r="A30" s="444">
        <v>29</v>
      </c>
      <c r="B30" s="234" t="s">
        <v>3464</v>
      </c>
      <c r="C30" s="235" t="s">
        <v>3518</v>
      </c>
      <c r="D30" s="244" t="s">
        <v>3519</v>
      </c>
      <c r="E30" s="238"/>
      <c r="F30" s="238" t="s">
        <v>15</v>
      </c>
      <c r="G30" s="238">
        <v>1</v>
      </c>
      <c r="H30" s="212"/>
      <c r="I30" s="223">
        <f>ROUND(Tabela17[[#This Row],[Količina]]*Tabela17[[#This Row],[cena/EM]],2)</f>
        <v>0</v>
      </c>
    </row>
    <row r="31" spans="1:9" ht="39.6">
      <c r="A31" s="444">
        <v>30</v>
      </c>
      <c r="B31" s="234" t="s">
        <v>3464</v>
      </c>
      <c r="C31" s="235" t="s">
        <v>3520</v>
      </c>
      <c r="D31" s="242" t="s">
        <v>3521</v>
      </c>
      <c r="E31" s="238"/>
      <c r="F31" s="245" t="s">
        <v>25</v>
      </c>
      <c r="G31" s="245">
        <v>4</v>
      </c>
      <c r="H31" s="212"/>
      <c r="I31" s="223">
        <f>ROUND(Tabela17[[#This Row],[Količina]]*Tabela17[[#This Row],[cena/EM]],2)</f>
        <v>0</v>
      </c>
    </row>
    <row r="32" spans="1:9" ht="52.8">
      <c r="A32" s="444">
        <v>31</v>
      </c>
      <c r="B32" s="234" t="s">
        <v>3464</v>
      </c>
      <c r="C32" s="235" t="s">
        <v>3522</v>
      </c>
      <c r="D32" s="242" t="s">
        <v>3523</v>
      </c>
      <c r="E32" s="243"/>
      <c r="F32" s="245" t="s">
        <v>25</v>
      </c>
      <c r="G32" s="245">
        <v>2</v>
      </c>
      <c r="H32" s="212"/>
      <c r="I32" s="223">
        <f>ROUND(Tabela17[[#This Row],[Količina]]*Tabela17[[#This Row],[cena/EM]],2)</f>
        <v>0</v>
      </c>
    </row>
    <row r="33" spans="1:9" ht="26.4">
      <c r="A33" s="444">
        <v>32</v>
      </c>
      <c r="B33" s="234" t="s">
        <v>3464</v>
      </c>
      <c r="C33" s="235" t="s">
        <v>3524</v>
      </c>
      <c r="D33" s="246" t="s">
        <v>3525</v>
      </c>
      <c r="E33" s="243"/>
      <c r="F33" s="238" t="s">
        <v>15</v>
      </c>
      <c r="G33" s="238">
        <v>6</v>
      </c>
      <c r="H33" s="212"/>
      <c r="I33" s="223">
        <f>ROUND(Tabela17[[#This Row],[Količina]]*Tabela17[[#This Row],[cena/EM]],2)</f>
        <v>0</v>
      </c>
    </row>
    <row r="34" spans="1:9" ht="39.6">
      <c r="A34" s="444">
        <v>33</v>
      </c>
      <c r="B34" s="234" t="s">
        <v>3464</v>
      </c>
      <c r="C34" s="235" t="s">
        <v>3526</v>
      </c>
      <c r="D34" s="241" t="s">
        <v>3527</v>
      </c>
      <c r="E34" s="243"/>
      <c r="F34" s="238" t="s">
        <v>25</v>
      </c>
      <c r="G34" s="238">
        <v>4</v>
      </c>
      <c r="H34" s="212"/>
      <c r="I34" s="223">
        <f>ROUND(Tabela17[[#This Row],[Količina]]*Tabela17[[#This Row],[cena/EM]],2)</f>
        <v>0</v>
      </c>
    </row>
    <row r="35" spans="1:9" ht="39.6">
      <c r="A35" s="444">
        <v>34</v>
      </c>
      <c r="B35" s="234" t="s">
        <v>3464</v>
      </c>
      <c r="C35" s="235" t="s">
        <v>3528</v>
      </c>
      <c r="D35" s="241" t="s">
        <v>3529</v>
      </c>
      <c r="E35" s="243"/>
      <c r="F35" s="238" t="s">
        <v>25</v>
      </c>
      <c r="G35" s="238">
        <v>8</v>
      </c>
      <c r="H35" s="212"/>
      <c r="I35" s="223">
        <f>ROUND(Tabela17[[#This Row],[Količina]]*Tabela17[[#This Row],[cena/EM]],2)</f>
        <v>0</v>
      </c>
    </row>
    <row r="36" spans="1:9" ht="39.6">
      <c r="A36" s="444">
        <v>35</v>
      </c>
      <c r="B36" s="234" t="s">
        <v>3464</v>
      </c>
      <c r="C36" s="235" t="s">
        <v>3530</v>
      </c>
      <c r="D36" s="241" t="s">
        <v>3531</v>
      </c>
      <c r="E36" s="243"/>
      <c r="F36" s="238" t="s">
        <v>25</v>
      </c>
      <c r="G36" s="238">
        <v>4</v>
      </c>
      <c r="H36" s="212"/>
      <c r="I36" s="223">
        <f>ROUND(Tabela17[[#This Row],[Količina]]*Tabela17[[#This Row],[cena/EM]],2)</f>
        <v>0</v>
      </c>
    </row>
    <row r="37" spans="1:9" ht="52.8">
      <c r="A37" s="444">
        <v>36</v>
      </c>
      <c r="B37" s="234" t="s">
        <v>3464</v>
      </c>
      <c r="C37" s="235" t="s">
        <v>3532</v>
      </c>
      <c r="D37" s="246" t="s">
        <v>3533</v>
      </c>
      <c r="E37" s="243"/>
      <c r="F37" s="238" t="s">
        <v>25</v>
      </c>
      <c r="G37" s="238">
        <v>6</v>
      </c>
      <c r="H37" s="212"/>
      <c r="I37" s="223">
        <f>ROUND(Tabela17[[#This Row],[Količina]]*Tabela17[[#This Row],[cena/EM]],2)</f>
        <v>0</v>
      </c>
    </row>
    <row r="38" spans="1:9" ht="52.8">
      <c r="A38" s="444">
        <v>37</v>
      </c>
      <c r="B38" s="234" t="s">
        <v>3464</v>
      </c>
      <c r="C38" s="235" t="s">
        <v>3534</v>
      </c>
      <c r="D38" s="242" t="s">
        <v>3535</v>
      </c>
      <c r="E38" s="243"/>
      <c r="F38" s="238" t="s">
        <v>15</v>
      </c>
      <c r="G38" s="238">
        <v>1</v>
      </c>
      <c r="H38" s="212"/>
      <c r="I38" s="223">
        <f>ROUND(Tabela17[[#This Row],[Količina]]*Tabela17[[#This Row],[cena/EM]],2)</f>
        <v>0</v>
      </c>
    </row>
    <row r="39" spans="1:9">
      <c r="A39" s="444">
        <v>38</v>
      </c>
      <c r="B39" s="234" t="s">
        <v>3464</v>
      </c>
      <c r="C39" s="235" t="s">
        <v>3536</v>
      </c>
      <c r="D39" s="246" t="s">
        <v>3537</v>
      </c>
      <c r="E39" s="243"/>
      <c r="F39" s="238" t="s">
        <v>15</v>
      </c>
      <c r="G39" s="238">
        <v>1</v>
      </c>
      <c r="H39" s="212"/>
      <c r="I39" s="223">
        <f>ROUND(Tabela17[[#This Row],[Količina]]*Tabela17[[#This Row],[cena/EM]],2)</f>
        <v>0</v>
      </c>
    </row>
    <row r="40" spans="1:9">
      <c r="A40" s="444">
        <v>39</v>
      </c>
      <c r="B40" s="454" t="s">
        <v>3464</v>
      </c>
      <c r="C40" s="455" t="s">
        <v>3471</v>
      </c>
      <c r="D40" s="456" t="s">
        <v>3472</v>
      </c>
      <c r="E40" s="301"/>
      <c r="F40" s="227">
        <f>ROUND(SUM(I41:I59),2)</f>
        <v>0</v>
      </c>
      <c r="G40" s="221"/>
      <c r="H40" s="221"/>
      <c r="I40" s="53"/>
    </row>
    <row r="41" spans="1:9" ht="409.6">
      <c r="A41" s="444">
        <v>40</v>
      </c>
      <c r="B41" s="234" t="s">
        <v>3464</v>
      </c>
      <c r="C41" s="247" t="s">
        <v>3538</v>
      </c>
      <c r="D41" s="244" t="s">
        <v>3539</v>
      </c>
      <c r="E41" s="248" t="s">
        <v>4299</v>
      </c>
      <c r="F41" s="238" t="s">
        <v>15</v>
      </c>
      <c r="G41" s="238">
        <v>1</v>
      </c>
      <c r="H41" s="212"/>
      <c r="I41" s="223">
        <f>ROUND(Tabela17[[#This Row],[Količina]]*Tabela17[[#This Row],[cena/EM]],2)</f>
        <v>0</v>
      </c>
    </row>
    <row r="42" spans="1:9" ht="145.19999999999999">
      <c r="A42" s="444">
        <v>41</v>
      </c>
      <c r="B42" s="234" t="s">
        <v>3464</v>
      </c>
      <c r="C42" s="247" t="s">
        <v>3540</v>
      </c>
      <c r="D42" s="244" t="s">
        <v>3486</v>
      </c>
      <c r="E42" s="238"/>
      <c r="F42" s="238" t="s">
        <v>1702</v>
      </c>
      <c r="G42" s="238">
        <v>36</v>
      </c>
      <c r="H42" s="212"/>
      <c r="I42" s="223">
        <f>ROUND(Tabela17[[#This Row],[Količina]]*Tabela17[[#This Row],[cena/EM]],2)</f>
        <v>0</v>
      </c>
    </row>
    <row r="43" spans="1:9" ht="145.19999999999999">
      <c r="A43" s="444">
        <v>42</v>
      </c>
      <c r="B43" s="234" t="s">
        <v>3464</v>
      </c>
      <c r="C43" s="247" t="s">
        <v>3541</v>
      </c>
      <c r="D43" s="244" t="s">
        <v>3488</v>
      </c>
      <c r="E43" s="248" t="s">
        <v>4298</v>
      </c>
      <c r="F43" s="238" t="s">
        <v>1702</v>
      </c>
      <c r="G43" s="238">
        <v>36</v>
      </c>
      <c r="H43" s="212"/>
      <c r="I43" s="223">
        <f>ROUND(Tabela17[[#This Row],[Količina]]*Tabela17[[#This Row],[cena/EM]],2)</f>
        <v>0</v>
      </c>
    </row>
    <row r="44" spans="1:9" ht="26.4">
      <c r="A44" s="444">
        <v>43</v>
      </c>
      <c r="B44" s="234" t="s">
        <v>3464</v>
      </c>
      <c r="C44" s="247" t="s">
        <v>3542</v>
      </c>
      <c r="D44" s="241" t="s">
        <v>3490</v>
      </c>
      <c r="E44" s="243"/>
      <c r="F44" s="238" t="s">
        <v>1702</v>
      </c>
      <c r="G44" s="238">
        <v>4</v>
      </c>
      <c r="H44" s="212"/>
      <c r="I44" s="223">
        <f>ROUND(Tabela17[[#This Row],[Količina]]*Tabela17[[#This Row],[cena/EM]],2)</f>
        <v>0</v>
      </c>
    </row>
    <row r="45" spans="1:9" ht="26.4">
      <c r="A45" s="444">
        <v>44</v>
      </c>
      <c r="B45" s="234" t="s">
        <v>3464</v>
      </c>
      <c r="C45" s="247" t="s">
        <v>3543</v>
      </c>
      <c r="D45" s="241" t="s">
        <v>3492</v>
      </c>
      <c r="E45" s="243"/>
      <c r="F45" s="238" t="s">
        <v>1702</v>
      </c>
      <c r="G45" s="238">
        <v>8</v>
      </c>
      <c r="H45" s="212"/>
      <c r="I45" s="223">
        <f>ROUND(Tabela17[[#This Row],[Količina]]*Tabela17[[#This Row],[cena/EM]],2)</f>
        <v>0</v>
      </c>
    </row>
    <row r="46" spans="1:9" ht="52.8">
      <c r="A46" s="444">
        <v>45</v>
      </c>
      <c r="B46" s="234" t="s">
        <v>3464</v>
      </c>
      <c r="C46" s="247" t="s">
        <v>3544</v>
      </c>
      <c r="D46" s="244" t="s">
        <v>3494</v>
      </c>
      <c r="E46" s="238"/>
      <c r="F46" s="238" t="s">
        <v>15</v>
      </c>
      <c r="G46" s="238">
        <v>1</v>
      </c>
      <c r="H46" s="212"/>
      <c r="I46" s="223">
        <f>ROUND(Tabela17[[#This Row],[Količina]]*Tabela17[[#This Row],[cena/EM]],2)</f>
        <v>0</v>
      </c>
    </row>
    <row r="47" spans="1:9" ht="52.8">
      <c r="A47" s="444">
        <v>46</v>
      </c>
      <c r="B47" s="234" t="s">
        <v>3464</v>
      </c>
      <c r="C47" s="247" t="s">
        <v>3545</v>
      </c>
      <c r="D47" s="241" t="s">
        <v>3496</v>
      </c>
      <c r="E47" s="243"/>
      <c r="F47" s="238" t="s">
        <v>15</v>
      </c>
      <c r="G47" s="238">
        <v>1</v>
      </c>
      <c r="H47" s="212"/>
      <c r="I47" s="223">
        <f>ROUND(Tabela17[[#This Row],[Količina]]*Tabela17[[#This Row],[cena/EM]],2)</f>
        <v>0</v>
      </c>
    </row>
    <row r="48" spans="1:9" ht="39.6">
      <c r="A48" s="444">
        <v>47</v>
      </c>
      <c r="B48" s="234" t="s">
        <v>3464</v>
      </c>
      <c r="C48" s="247" t="s">
        <v>3546</v>
      </c>
      <c r="D48" s="249" t="s">
        <v>3498</v>
      </c>
      <c r="E48" s="243"/>
      <c r="F48" s="238" t="s">
        <v>15</v>
      </c>
      <c r="G48" s="238">
        <v>1</v>
      </c>
      <c r="H48" s="212"/>
      <c r="I48" s="223">
        <f>ROUND(Tabela17[[#This Row],[Količina]]*Tabela17[[#This Row],[cena/EM]],2)</f>
        <v>0</v>
      </c>
    </row>
    <row r="49" spans="1:9" ht="52.8">
      <c r="A49" s="444">
        <v>48</v>
      </c>
      <c r="B49" s="234" t="s">
        <v>3464</v>
      </c>
      <c r="C49" s="247" t="s">
        <v>3547</v>
      </c>
      <c r="D49" s="241" t="s">
        <v>3500</v>
      </c>
      <c r="E49" s="243"/>
      <c r="F49" s="238" t="s">
        <v>15</v>
      </c>
      <c r="G49" s="238">
        <v>1</v>
      </c>
      <c r="H49" s="212"/>
      <c r="I49" s="223">
        <f>ROUND(Tabela17[[#This Row],[Količina]]*Tabela17[[#This Row],[cena/EM]],2)</f>
        <v>0</v>
      </c>
    </row>
    <row r="50" spans="1:9" ht="39.6">
      <c r="A50" s="444">
        <v>49</v>
      </c>
      <c r="B50" s="234" t="s">
        <v>3464</v>
      </c>
      <c r="C50" s="247" t="s">
        <v>3548</v>
      </c>
      <c r="D50" s="241" t="s">
        <v>3549</v>
      </c>
      <c r="E50" s="243"/>
      <c r="F50" s="238" t="s">
        <v>25</v>
      </c>
      <c r="G50" s="238">
        <v>1</v>
      </c>
      <c r="H50" s="212"/>
      <c r="I50" s="223">
        <f>ROUND(Tabela17[[#This Row],[Količina]]*Tabela17[[#This Row],[cena/EM]],2)</f>
        <v>0</v>
      </c>
    </row>
    <row r="51" spans="1:9" ht="79.2">
      <c r="A51" s="444">
        <v>50</v>
      </c>
      <c r="B51" s="234" t="s">
        <v>3464</v>
      </c>
      <c r="C51" s="247" t="s">
        <v>3550</v>
      </c>
      <c r="D51" s="244" t="s">
        <v>3519</v>
      </c>
      <c r="E51" s="243"/>
      <c r="F51" s="238" t="s">
        <v>15</v>
      </c>
      <c r="G51" s="238">
        <v>1</v>
      </c>
      <c r="H51" s="212"/>
      <c r="I51" s="223">
        <f>ROUND(Tabela17[[#This Row],[Količina]]*Tabela17[[#This Row],[cena/EM]],2)</f>
        <v>0</v>
      </c>
    </row>
    <row r="52" spans="1:9" ht="39.6">
      <c r="A52" s="444">
        <v>51</v>
      </c>
      <c r="B52" s="234" t="s">
        <v>3464</v>
      </c>
      <c r="C52" s="247" t="s">
        <v>3551</v>
      </c>
      <c r="D52" s="241" t="s">
        <v>3529</v>
      </c>
      <c r="E52" s="243"/>
      <c r="F52" s="238" t="s">
        <v>25</v>
      </c>
      <c r="G52" s="238">
        <v>4</v>
      </c>
      <c r="H52" s="212"/>
      <c r="I52" s="223">
        <f>ROUND(Tabela17[[#This Row],[Količina]]*Tabela17[[#This Row],[cena/EM]],2)</f>
        <v>0</v>
      </c>
    </row>
    <row r="53" spans="1:9" ht="39.6">
      <c r="A53" s="444">
        <v>52</v>
      </c>
      <c r="B53" s="234" t="s">
        <v>3464</v>
      </c>
      <c r="C53" s="247" t="s">
        <v>3552</v>
      </c>
      <c r="D53" s="241" t="s">
        <v>3531</v>
      </c>
      <c r="E53" s="243"/>
      <c r="F53" s="238" t="s">
        <v>25</v>
      </c>
      <c r="G53" s="238">
        <v>3</v>
      </c>
      <c r="H53" s="212"/>
      <c r="I53" s="223">
        <f>ROUND(Tabela17[[#This Row],[Količina]]*Tabela17[[#This Row],[cena/EM]],2)</f>
        <v>0</v>
      </c>
    </row>
    <row r="54" spans="1:9" ht="52.8">
      <c r="A54" s="444">
        <v>53</v>
      </c>
      <c r="B54" s="234" t="s">
        <v>3464</v>
      </c>
      <c r="C54" s="247" t="s">
        <v>3553</v>
      </c>
      <c r="D54" s="246" t="s">
        <v>3533</v>
      </c>
      <c r="E54" s="243"/>
      <c r="F54" s="238" t="s">
        <v>25</v>
      </c>
      <c r="G54" s="238">
        <v>2</v>
      </c>
      <c r="H54" s="212"/>
      <c r="I54" s="223">
        <f>ROUND(Tabela17[[#This Row],[Količina]]*Tabela17[[#This Row],[cena/EM]],2)</f>
        <v>0</v>
      </c>
    </row>
    <row r="55" spans="1:9" ht="171.6">
      <c r="A55" s="444">
        <v>54</v>
      </c>
      <c r="B55" s="234" t="s">
        <v>3464</v>
      </c>
      <c r="C55" s="247" t="s">
        <v>3554</v>
      </c>
      <c r="D55" s="241" t="s">
        <v>3555</v>
      </c>
      <c r="E55" s="243"/>
      <c r="F55" s="238" t="s">
        <v>1702</v>
      </c>
      <c r="G55" s="238">
        <v>1</v>
      </c>
      <c r="H55" s="212"/>
      <c r="I55" s="223">
        <f>ROUND(Tabela17[[#This Row],[Količina]]*Tabela17[[#This Row],[cena/EM]],2)</f>
        <v>0</v>
      </c>
    </row>
    <row r="56" spans="1:9" ht="180" customHeight="1">
      <c r="A56" s="444">
        <v>55</v>
      </c>
      <c r="B56" s="234" t="s">
        <v>3464</v>
      </c>
      <c r="C56" s="247" t="s">
        <v>3556</v>
      </c>
      <c r="D56" s="241" t="s">
        <v>3557</v>
      </c>
      <c r="E56" s="243"/>
      <c r="F56" s="238" t="s">
        <v>1702</v>
      </c>
      <c r="G56" s="238">
        <v>16</v>
      </c>
      <c r="H56" s="212"/>
      <c r="I56" s="223">
        <f>ROUND(Tabela17[[#This Row],[Količina]]*Tabela17[[#This Row],[cena/EM]],2)</f>
        <v>0</v>
      </c>
    </row>
    <row r="57" spans="1:9" ht="145.80000000000001" customHeight="1">
      <c r="A57" s="444">
        <v>56</v>
      </c>
      <c r="B57" s="234" t="s">
        <v>3464</v>
      </c>
      <c r="C57" s="247" t="s">
        <v>3558</v>
      </c>
      <c r="D57" s="241" t="s">
        <v>3559</v>
      </c>
      <c r="E57" s="243"/>
      <c r="F57" s="250" t="s">
        <v>1702</v>
      </c>
      <c r="G57" s="251">
        <v>12</v>
      </c>
      <c r="H57" s="212"/>
      <c r="I57" s="223">
        <f>ROUND(Tabela17[[#This Row],[Količina]]*Tabela17[[#This Row],[cena/EM]],2)</f>
        <v>0</v>
      </c>
    </row>
    <row r="58" spans="1:9" ht="88.8" customHeight="1">
      <c r="A58" s="444">
        <v>57</v>
      </c>
      <c r="B58" s="234" t="s">
        <v>3464</v>
      </c>
      <c r="C58" s="247" t="s">
        <v>3560</v>
      </c>
      <c r="D58" s="241" t="s">
        <v>3561</v>
      </c>
      <c r="E58" s="243"/>
      <c r="F58" s="238" t="s">
        <v>15</v>
      </c>
      <c r="G58" s="238">
        <v>1</v>
      </c>
      <c r="H58" s="212"/>
      <c r="I58" s="223">
        <f>ROUND(Tabela17[[#This Row],[Količina]]*Tabela17[[#This Row],[cena/EM]],2)</f>
        <v>0</v>
      </c>
    </row>
    <row r="59" spans="1:9" ht="39.6">
      <c r="A59" s="444">
        <v>58</v>
      </c>
      <c r="B59" s="234" t="s">
        <v>3464</v>
      </c>
      <c r="C59" s="247" t="s">
        <v>3562</v>
      </c>
      <c r="D59" s="242" t="s">
        <v>3563</v>
      </c>
      <c r="E59" s="243"/>
      <c r="F59" s="238" t="s">
        <v>15</v>
      </c>
      <c r="G59" s="238">
        <v>1</v>
      </c>
      <c r="H59" s="212"/>
      <c r="I59" s="223">
        <f>ROUND(Tabela17[[#This Row],[Količina]]*Tabela17[[#This Row],[cena/EM]],2)</f>
        <v>0</v>
      </c>
    </row>
    <row r="60" spans="1:9">
      <c r="A60" s="444">
        <v>59</v>
      </c>
      <c r="B60" s="454" t="s">
        <v>3464</v>
      </c>
      <c r="C60" s="455" t="s">
        <v>3473</v>
      </c>
      <c r="D60" s="456" t="s">
        <v>3474</v>
      </c>
      <c r="E60" s="301"/>
      <c r="F60" s="227">
        <f>ROUND(SUM(I61:I84),2)</f>
        <v>0</v>
      </c>
      <c r="G60" s="221"/>
      <c r="H60" s="221"/>
      <c r="I60" s="53"/>
    </row>
    <row r="61" spans="1:9" ht="409.6">
      <c r="A61" s="444">
        <v>60</v>
      </c>
      <c r="B61" s="234" t="s">
        <v>3464</v>
      </c>
      <c r="C61" s="247" t="s">
        <v>3564</v>
      </c>
      <c r="D61" s="244" t="s">
        <v>3565</v>
      </c>
      <c r="E61" s="252"/>
      <c r="F61" s="238" t="s">
        <v>15</v>
      </c>
      <c r="G61" s="238">
        <v>1</v>
      </c>
      <c r="H61" s="212"/>
      <c r="I61" s="223">
        <f>ROUND(Tabela17[[#This Row],[Količina]]*Tabela17[[#This Row],[cena/EM]],2)</f>
        <v>0</v>
      </c>
    </row>
    <row r="62" spans="1:9" ht="145.19999999999999">
      <c r="A62" s="444">
        <v>61</v>
      </c>
      <c r="B62" s="234" t="s">
        <v>3464</v>
      </c>
      <c r="C62" s="247" t="s">
        <v>3566</v>
      </c>
      <c r="D62" s="244" t="s">
        <v>3486</v>
      </c>
      <c r="E62" s="252"/>
      <c r="F62" s="238" t="s">
        <v>1702</v>
      </c>
      <c r="G62" s="238">
        <v>31</v>
      </c>
      <c r="H62" s="212"/>
      <c r="I62" s="223">
        <f>ROUND(Tabela17[[#This Row],[Količina]]*Tabela17[[#This Row],[cena/EM]],2)</f>
        <v>0</v>
      </c>
    </row>
    <row r="63" spans="1:9" ht="145.19999999999999">
      <c r="A63" s="444">
        <v>62</v>
      </c>
      <c r="B63" s="234" t="s">
        <v>3464</v>
      </c>
      <c r="C63" s="247" t="s">
        <v>3567</v>
      </c>
      <c r="D63" s="244" t="s">
        <v>3488</v>
      </c>
      <c r="E63" s="252"/>
      <c r="F63" s="238" t="s">
        <v>1702</v>
      </c>
      <c r="G63" s="238">
        <v>31</v>
      </c>
      <c r="H63" s="212"/>
      <c r="I63" s="223">
        <f>ROUND(Tabela17[[#This Row],[Količina]]*Tabela17[[#This Row],[cena/EM]],2)</f>
        <v>0</v>
      </c>
    </row>
    <row r="64" spans="1:9" ht="26.4">
      <c r="A64" s="444">
        <v>63</v>
      </c>
      <c r="B64" s="234" t="s">
        <v>3464</v>
      </c>
      <c r="C64" s="247" t="s">
        <v>3568</v>
      </c>
      <c r="D64" s="241" t="s">
        <v>3490</v>
      </c>
      <c r="E64" s="243"/>
      <c r="F64" s="238" t="s">
        <v>1702</v>
      </c>
      <c r="G64" s="238">
        <v>4</v>
      </c>
      <c r="H64" s="212"/>
      <c r="I64" s="223">
        <f>ROUND(Tabela17[[#This Row],[Količina]]*Tabela17[[#This Row],[cena/EM]],2)</f>
        <v>0</v>
      </c>
    </row>
    <row r="65" spans="1:9" ht="26.4">
      <c r="A65" s="444">
        <v>64</v>
      </c>
      <c r="B65" s="234" t="s">
        <v>3464</v>
      </c>
      <c r="C65" s="247" t="s">
        <v>3569</v>
      </c>
      <c r="D65" s="241" t="s">
        <v>3492</v>
      </c>
      <c r="E65" s="243"/>
      <c r="F65" s="238" t="s">
        <v>1702</v>
      </c>
      <c r="G65" s="238">
        <v>8</v>
      </c>
      <c r="H65" s="212"/>
      <c r="I65" s="223">
        <f>ROUND(Tabela17[[#This Row],[Količina]]*Tabela17[[#This Row],[cena/EM]],2)</f>
        <v>0</v>
      </c>
    </row>
    <row r="66" spans="1:9" ht="59.4" customHeight="1">
      <c r="A66" s="444">
        <v>65</v>
      </c>
      <c r="B66" s="234" t="s">
        <v>3464</v>
      </c>
      <c r="C66" s="247" t="s">
        <v>3570</v>
      </c>
      <c r="D66" s="241" t="s">
        <v>3494</v>
      </c>
      <c r="E66" s="243"/>
      <c r="F66" s="238" t="s">
        <v>15</v>
      </c>
      <c r="G66" s="238">
        <v>1</v>
      </c>
      <c r="H66" s="212"/>
      <c r="I66" s="223">
        <f>ROUND(Tabela17[[#This Row],[Količina]]*Tabela17[[#This Row],[cena/EM]],2)</f>
        <v>0</v>
      </c>
    </row>
    <row r="67" spans="1:9" ht="58.8" customHeight="1">
      <c r="A67" s="444">
        <v>66</v>
      </c>
      <c r="B67" s="234" t="s">
        <v>3464</v>
      </c>
      <c r="C67" s="247" t="s">
        <v>3571</v>
      </c>
      <c r="D67" s="241" t="s">
        <v>3496</v>
      </c>
      <c r="E67" s="243"/>
      <c r="F67" s="238" t="s">
        <v>15</v>
      </c>
      <c r="G67" s="238">
        <v>1</v>
      </c>
      <c r="H67" s="212"/>
      <c r="I67" s="223">
        <f>ROUND(Tabela17[[#This Row],[Količina]]*Tabela17[[#This Row],[cena/EM]],2)</f>
        <v>0</v>
      </c>
    </row>
    <row r="68" spans="1:9" ht="45" customHeight="1">
      <c r="A68" s="444">
        <v>67</v>
      </c>
      <c r="B68" s="234" t="s">
        <v>3464</v>
      </c>
      <c r="C68" s="247" t="s">
        <v>3572</v>
      </c>
      <c r="D68" s="249" t="s">
        <v>3498</v>
      </c>
      <c r="E68" s="243"/>
      <c r="F68" s="238" t="s">
        <v>15</v>
      </c>
      <c r="G68" s="238">
        <v>1</v>
      </c>
      <c r="H68" s="212"/>
      <c r="I68" s="223">
        <f>ROUND(Tabela17[[#This Row],[Količina]]*Tabela17[[#This Row],[cena/EM]],2)</f>
        <v>0</v>
      </c>
    </row>
    <row r="69" spans="1:9" ht="55.8" customHeight="1">
      <c r="A69" s="444">
        <v>68</v>
      </c>
      <c r="B69" s="234" t="s">
        <v>3464</v>
      </c>
      <c r="C69" s="247" t="s">
        <v>3573</v>
      </c>
      <c r="D69" s="241" t="s">
        <v>3500</v>
      </c>
      <c r="E69" s="243"/>
      <c r="F69" s="238" t="s">
        <v>15</v>
      </c>
      <c r="G69" s="238">
        <v>1</v>
      </c>
      <c r="H69" s="212"/>
      <c r="I69" s="223">
        <f>ROUND(Tabela17[[#This Row],[Količina]]*Tabela17[[#This Row],[cena/EM]],2)</f>
        <v>0</v>
      </c>
    </row>
    <row r="70" spans="1:9" ht="39.6">
      <c r="A70" s="444">
        <v>69</v>
      </c>
      <c r="B70" s="234" t="s">
        <v>3464</v>
      </c>
      <c r="C70" s="247" t="s">
        <v>3574</v>
      </c>
      <c r="D70" s="241" t="s">
        <v>3549</v>
      </c>
      <c r="E70" s="243"/>
      <c r="F70" s="238" t="s">
        <v>25</v>
      </c>
      <c r="G70" s="238">
        <v>1</v>
      </c>
      <c r="H70" s="212"/>
      <c r="I70" s="223">
        <f>ROUND(Tabela17[[#This Row],[Količina]]*Tabela17[[#This Row],[cena/EM]],2)</f>
        <v>0</v>
      </c>
    </row>
    <row r="71" spans="1:9" ht="79.2">
      <c r="A71" s="444">
        <v>70</v>
      </c>
      <c r="B71" s="234" t="s">
        <v>3464</v>
      </c>
      <c r="C71" s="247" t="s">
        <v>3575</v>
      </c>
      <c r="D71" s="244" t="s">
        <v>3576</v>
      </c>
      <c r="E71" s="243"/>
      <c r="F71" s="238" t="s">
        <v>15</v>
      </c>
      <c r="G71" s="238">
        <v>1</v>
      </c>
      <c r="H71" s="212"/>
      <c r="I71" s="223">
        <f>ROUND(Tabela17[[#This Row],[Količina]]*Tabela17[[#This Row],[cena/EM]],2)</f>
        <v>0</v>
      </c>
    </row>
    <row r="72" spans="1:9" ht="39.6">
      <c r="A72" s="444">
        <v>71</v>
      </c>
      <c r="B72" s="234" t="s">
        <v>3464</v>
      </c>
      <c r="C72" s="247" t="s">
        <v>3577</v>
      </c>
      <c r="D72" s="241" t="s">
        <v>3527</v>
      </c>
      <c r="E72" s="243"/>
      <c r="F72" s="238" t="s">
        <v>25</v>
      </c>
      <c r="G72" s="238">
        <v>8</v>
      </c>
      <c r="H72" s="212"/>
      <c r="I72" s="223">
        <f>ROUND(Tabela17[[#This Row],[Količina]]*Tabela17[[#This Row],[cena/EM]],2)</f>
        <v>0</v>
      </c>
    </row>
    <row r="73" spans="1:9" ht="39.6">
      <c r="A73" s="444">
        <v>72</v>
      </c>
      <c r="B73" s="234" t="s">
        <v>3464</v>
      </c>
      <c r="C73" s="247" t="s">
        <v>3578</v>
      </c>
      <c r="D73" s="241" t="s">
        <v>3579</v>
      </c>
      <c r="E73" s="243"/>
      <c r="F73" s="238" t="s">
        <v>25</v>
      </c>
      <c r="G73" s="238">
        <v>2</v>
      </c>
      <c r="H73" s="212"/>
      <c r="I73" s="223">
        <f>ROUND(Tabela17[[#This Row],[Količina]]*Tabela17[[#This Row],[cena/EM]],2)</f>
        <v>0</v>
      </c>
    </row>
    <row r="74" spans="1:9" ht="39.6">
      <c r="A74" s="444">
        <v>73</v>
      </c>
      <c r="B74" s="234" t="s">
        <v>3464</v>
      </c>
      <c r="C74" s="247" t="s">
        <v>3580</v>
      </c>
      <c r="D74" s="241" t="s">
        <v>3531</v>
      </c>
      <c r="E74" s="243"/>
      <c r="F74" s="238" t="s">
        <v>25</v>
      </c>
      <c r="G74" s="238">
        <v>3</v>
      </c>
      <c r="H74" s="212"/>
      <c r="I74" s="223">
        <f>ROUND(Tabela17[[#This Row],[Količina]]*Tabela17[[#This Row],[cena/EM]],2)</f>
        <v>0</v>
      </c>
    </row>
    <row r="75" spans="1:9" ht="56.4" customHeight="1">
      <c r="A75" s="444">
        <v>74</v>
      </c>
      <c r="B75" s="234" t="s">
        <v>3464</v>
      </c>
      <c r="C75" s="247" t="s">
        <v>3581</v>
      </c>
      <c r="D75" s="246" t="s">
        <v>3533</v>
      </c>
      <c r="E75" s="243"/>
      <c r="F75" s="238" t="s">
        <v>25</v>
      </c>
      <c r="G75" s="238">
        <v>4</v>
      </c>
      <c r="H75" s="212"/>
      <c r="I75" s="223">
        <f>ROUND(Tabela17[[#This Row],[Količina]]*Tabela17[[#This Row],[cena/EM]],2)</f>
        <v>0</v>
      </c>
    </row>
    <row r="76" spans="1:9" ht="182.4" customHeight="1">
      <c r="A76" s="444">
        <v>75</v>
      </c>
      <c r="B76" s="234" t="s">
        <v>3464</v>
      </c>
      <c r="C76" s="247" t="s">
        <v>3582</v>
      </c>
      <c r="D76" s="246" t="s">
        <v>3555</v>
      </c>
      <c r="E76" s="243"/>
      <c r="F76" s="238" t="s">
        <v>1702</v>
      </c>
      <c r="G76" s="238">
        <v>2</v>
      </c>
      <c r="H76" s="212"/>
      <c r="I76" s="223">
        <f>ROUND(Tabela17[[#This Row],[Količina]]*Tabela17[[#This Row],[cena/EM]],2)</f>
        <v>0</v>
      </c>
    </row>
    <row r="77" spans="1:9" ht="182.4" customHeight="1">
      <c r="A77" s="444">
        <v>76</v>
      </c>
      <c r="B77" s="234" t="s">
        <v>3464</v>
      </c>
      <c r="C77" s="247" t="s">
        <v>3583</v>
      </c>
      <c r="D77" s="246" t="s">
        <v>3584</v>
      </c>
      <c r="E77" s="243"/>
      <c r="F77" s="238" t="s">
        <v>1702</v>
      </c>
      <c r="G77" s="238">
        <v>16</v>
      </c>
      <c r="H77" s="212"/>
      <c r="I77" s="223">
        <f>ROUND(Tabela17[[#This Row],[Količina]]*Tabela17[[#This Row],[cena/EM]],2)</f>
        <v>0</v>
      </c>
    </row>
    <row r="78" spans="1:9" ht="177.6" customHeight="1">
      <c r="A78" s="444">
        <v>77</v>
      </c>
      <c r="B78" s="234" t="s">
        <v>3464</v>
      </c>
      <c r="C78" s="247" t="s">
        <v>3585</v>
      </c>
      <c r="D78" s="246" t="s">
        <v>3557</v>
      </c>
      <c r="E78" s="243"/>
      <c r="F78" s="238" t="s">
        <v>1702</v>
      </c>
      <c r="G78" s="238">
        <v>26</v>
      </c>
      <c r="H78" s="212"/>
      <c r="I78" s="223">
        <f>ROUND(Tabela17[[#This Row],[Količina]]*Tabela17[[#This Row],[cena/EM]],2)</f>
        <v>0</v>
      </c>
    </row>
    <row r="79" spans="1:9" ht="171.6">
      <c r="A79" s="444">
        <v>78</v>
      </c>
      <c r="B79" s="234" t="s">
        <v>3464</v>
      </c>
      <c r="C79" s="247" t="s">
        <v>3586</v>
      </c>
      <c r="D79" s="246" t="s">
        <v>3587</v>
      </c>
      <c r="E79" s="243"/>
      <c r="F79" s="238" t="s">
        <v>1702</v>
      </c>
      <c r="G79" s="238">
        <v>10</v>
      </c>
      <c r="H79" s="212"/>
      <c r="I79" s="223">
        <f>ROUND(Tabela17[[#This Row],[Količina]]*Tabela17[[#This Row],[cena/EM]],2)</f>
        <v>0</v>
      </c>
    </row>
    <row r="80" spans="1:9" ht="132">
      <c r="A80" s="444">
        <v>79</v>
      </c>
      <c r="B80" s="234" t="s">
        <v>3464</v>
      </c>
      <c r="C80" s="247" t="s">
        <v>3588</v>
      </c>
      <c r="D80" s="253" t="s">
        <v>3589</v>
      </c>
      <c r="E80" s="243"/>
      <c r="F80" s="250" t="s">
        <v>1702</v>
      </c>
      <c r="G80" s="251">
        <v>16</v>
      </c>
      <c r="H80" s="212"/>
      <c r="I80" s="223">
        <f>ROUND(Tabela17[[#This Row],[Količina]]*Tabela17[[#This Row],[cena/EM]],2)</f>
        <v>0</v>
      </c>
    </row>
    <row r="81" spans="1:9" ht="138.6" customHeight="1">
      <c r="A81" s="444">
        <v>80</v>
      </c>
      <c r="B81" s="234" t="s">
        <v>3464</v>
      </c>
      <c r="C81" s="247" t="s">
        <v>3590</v>
      </c>
      <c r="D81" s="253" t="s">
        <v>3559</v>
      </c>
      <c r="E81" s="243"/>
      <c r="F81" s="250" t="s">
        <v>1702</v>
      </c>
      <c r="G81" s="251">
        <v>26</v>
      </c>
      <c r="H81" s="212"/>
      <c r="I81" s="223">
        <f>ROUND(Tabela17[[#This Row],[Količina]]*Tabela17[[#This Row],[cena/EM]],2)</f>
        <v>0</v>
      </c>
    </row>
    <row r="82" spans="1:9" ht="144" customHeight="1">
      <c r="A82" s="444">
        <v>81</v>
      </c>
      <c r="B82" s="234" t="s">
        <v>3464</v>
      </c>
      <c r="C82" s="247" t="s">
        <v>3591</v>
      </c>
      <c r="D82" s="253" t="s">
        <v>3592</v>
      </c>
      <c r="E82" s="243"/>
      <c r="F82" s="250" t="s">
        <v>1702</v>
      </c>
      <c r="G82" s="251">
        <v>10</v>
      </c>
      <c r="H82" s="212"/>
      <c r="I82" s="223">
        <f>ROUND(Tabela17[[#This Row],[Količina]]*Tabela17[[#This Row],[cena/EM]],2)</f>
        <v>0</v>
      </c>
    </row>
    <row r="83" spans="1:9" ht="85.2" customHeight="1">
      <c r="A83" s="444">
        <v>82</v>
      </c>
      <c r="B83" s="234" t="s">
        <v>3464</v>
      </c>
      <c r="C83" s="247" t="s">
        <v>3593</v>
      </c>
      <c r="D83" s="241" t="s">
        <v>3561</v>
      </c>
      <c r="E83" s="243"/>
      <c r="F83" s="238" t="s">
        <v>15</v>
      </c>
      <c r="G83" s="238">
        <v>1</v>
      </c>
      <c r="H83" s="212"/>
      <c r="I83" s="223">
        <f>ROUND(Tabela17[[#This Row],[Količina]]*Tabela17[[#This Row],[cena/EM]],2)</f>
        <v>0</v>
      </c>
    </row>
    <row r="84" spans="1:9" ht="39.6">
      <c r="A84" s="444">
        <v>83</v>
      </c>
      <c r="B84" s="234" t="s">
        <v>3464</v>
      </c>
      <c r="C84" s="247" t="s">
        <v>3594</v>
      </c>
      <c r="D84" s="242" t="s">
        <v>3563</v>
      </c>
      <c r="E84" s="243"/>
      <c r="F84" s="238" t="s">
        <v>15</v>
      </c>
      <c r="G84" s="238">
        <v>1</v>
      </c>
      <c r="H84" s="212"/>
      <c r="I84" s="223">
        <f>ROUND(Tabela17[[#This Row],[Količina]]*Tabela17[[#This Row],[cena/EM]],2)</f>
        <v>0</v>
      </c>
    </row>
    <row r="85" spans="1:9">
      <c r="A85" s="444">
        <v>84</v>
      </c>
      <c r="B85" s="454" t="s">
        <v>3464</v>
      </c>
      <c r="C85" s="455" t="s">
        <v>3475</v>
      </c>
      <c r="D85" s="456" t="s">
        <v>3476</v>
      </c>
      <c r="E85" s="301"/>
      <c r="F85" s="227">
        <f>ROUND(SUM(I86:I93),2)</f>
        <v>0</v>
      </c>
      <c r="G85" s="221"/>
      <c r="H85" s="221"/>
      <c r="I85" s="53"/>
    </row>
    <row r="86" spans="1:9" ht="237.6">
      <c r="A86" s="444">
        <v>85</v>
      </c>
      <c r="B86" s="234" t="s">
        <v>3464</v>
      </c>
      <c r="C86" s="247" t="s">
        <v>3595</v>
      </c>
      <c r="D86" s="242" t="s">
        <v>3596</v>
      </c>
      <c r="E86" s="243"/>
      <c r="F86" s="238" t="s">
        <v>25</v>
      </c>
      <c r="G86" s="238">
        <v>1</v>
      </c>
      <c r="H86" s="212"/>
      <c r="I86" s="223">
        <f>ROUND(Tabela17[[#This Row],[Količina]]*Tabela17[[#This Row],[cena/EM]],2)</f>
        <v>0</v>
      </c>
    </row>
    <row r="87" spans="1:9" ht="39.6">
      <c r="A87" s="444">
        <v>86</v>
      </c>
      <c r="B87" s="234" t="s">
        <v>3464</v>
      </c>
      <c r="C87" s="247" t="s">
        <v>3597</v>
      </c>
      <c r="D87" s="241" t="s">
        <v>3527</v>
      </c>
      <c r="E87" s="243"/>
      <c r="F87" s="238" t="s">
        <v>25</v>
      </c>
      <c r="G87" s="238">
        <v>1</v>
      </c>
      <c r="H87" s="212"/>
      <c r="I87" s="223">
        <f>ROUND(Tabela17[[#This Row],[Količina]]*Tabela17[[#This Row],[cena/EM]],2)</f>
        <v>0</v>
      </c>
    </row>
    <row r="88" spans="1:9" ht="246.6" customHeight="1">
      <c r="A88" s="444">
        <v>87</v>
      </c>
      <c r="B88" s="234" t="s">
        <v>3464</v>
      </c>
      <c r="C88" s="247" t="s">
        <v>3598</v>
      </c>
      <c r="D88" s="240" t="s">
        <v>3599</v>
      </c>
      <c r="E88" s="243"/>
      <c r="F88" s="250" t="s">
        <v>15</v>
      </c>
      <c r="G88" s="250">
        <v>1</v>
      </c>
      <c r="H88" s="212"/>
      <c r="I88" s="223">
        <f>ROUND(Tabela17[[#This Row],[Količina]]*Tabela17[[#This Row],[cena/EM]],2)</f>
        <v>0</v>
      </c>
    </row>
    <row r="89" spans="1:9" ht="52.8">
      <c r="A89" s="444">
        <v>88</v>
      </c>
      <c r="B89" s="234" t="s">
        <v>3464</v>
      </c>
      <c r="C89" s="247" t="s">
        <v>3600</v>
      </c>
      <c r="D89" s="246" t="s">
        <v>3601</v>
      </c>
      <c r="E89" s="243"/>
      <c r="F89" s="250" t="s">
        <v>15</v>
      </c>
      <c r="G89" s="250">
        <v>1</v>
      </c>
      <c r="H89" s="212"/>
      <c r="I89" s="223">
        <f>ROUND(Tabela17[[#This Row],[Količina]]*Tabela17[[#This Row],[cena/EM]],2)</f>
        <v>0</v>
      </c>
    </row>
    <row r="90" spans="1:9" ht="103.8" customHeight="1">
      <c r="A90" s="444">
        <v>89</v>
      </c>
      <c r="B90" s="234" t="s">
        <v>3464</v>
      </c>
      <c r="C90" s="247" t="s">
        <v>3602</v>
      </c>
      <c r="D90" s="240" t="s">
        <v>3603</v>
      </c>
      <c r="E90" s="243"/>
      <c r="F90" s="250" t="s">
        <v>15</v>
      </c>
      <c r="G90" s="250">
        <v>1</v>
      </c>
      <c r="H90" s="212"/>
      <c r="I90" s="223">
        <f>ROUND(Tabela17[[#This Row],[Količina]]*Tabela17[[#This Row],[cena/EM]],2)</f>
        <v>0</v>
      </c>
    </row>
    <row r="91" spans="1:9" ht="220.8" customHeight="1">
      <c r="A91" s="444">
        <v>90</v>
      </c>
      <c r="B91" s="234" t="s">
        <v>3464</v>
      </c>
      <c r="C91" s="247" t="s">
        <v>3604</v>
      </c>
      <c r="D91" s="242" t="s">
        <v>3605</v>
      </c>
      <c r="E91" s="243"/>
      <c r="F91" s="250" t="s">
        <v>95</v>
      </c>
      <c r="G91" s="250">
        <v>22</v>
      </c>
      <c r="H91" s="212"/>
      <c r="I91" s="223">
        <f>ROUND(Tabela17[[#This Row],[Količina]]*Tabela17[[#This Row],[cena/EM]],2)</f>
        <v>0</v>
      </c>
    </row>
    <row r="92" spans="1:9" ht="66">
      <c r="A92" s="444">
        <v>91</v>
      </c>
      <c r="B92" s="234" t="s">
        <v>3464</v>
      </c>
      <c r="C92" s="247" t="s">
        <v>3606</v>
      </c>
      <c r="D92" s="240" t="s">
        <v>3607</v>
      </c>
      <c r="E92" s="243"/>
      <c r="F92" s="250" t="s">
        <v>1702</v>
      </c>
      <c r="G92" s="250">
        <v>200</v>
      </c>
      <c r="H92" s="212"/>
      <c r="I92" s="223">
        <f>ROUND(Tabela17[[#This Row],[Količina]]*Tabela17[[#This Row],[cena/EM]],2)</f>
        <v>0</v>
      </c>
    </row>
    <row r="93" spans="1:9" ht="118.8">
      <c r="A93" s="444">
        <v>92</v>
      </c>
      <c r="B93" s="234" t="s">
        <v>3464</v>
      </c>
      <c r="C93" s="247" t="s">
        <v>3608</v>
      </c>
      <c r="D93" s="242" t="s">
        <v>3609</v>
      </c>
      <c r="E93" s="243"/>
      <c r="F93" s="250" t="s">
        <v>3610</v>
      </c>
      <c r="G93" s="250">
        <v>5</v>
      </c>
      <c r="H93" s="212"/>
      <c r="I93" s="223">
        <f>ROUND(Tabela17[[#This Row],[Količina]]*Tabela17[[#This Row],[cena/EM]],2)</f>
        <v>0</v>
      </c>
    </row>
    <row r="94" spans="1:9">
      <c r="A94" s="444">
        <v>93</v>
      </c>
      <c r="B94" s="454" t="s">
        <v>3464</v>
      </c>
      <c r="C94" s="455" t="s">
        <v>3477</v>
      </c>
      <c r="D94" s="456" t="s">
        <v>3478</v>
      </c>
      <c r="E94" s="301"/>
      <c r="F94" s="227">
        <f>ROUND(SUM(I95:I115),2)</f>
        <v>0</v>
      </c>
      <c r="G94" s="221"/>
      <c r="H94" s="221"/>
      <c r="I94" s="53"/>
    </row>
    <row r="95" spans="1:9" ht="105.6">
      <c r="A95" s="444">
        <v>94</v>
      </c>
      <c r="B95" s="234" t="s">
        <v>3464</v>
      </c>
      <c r="C95" s="247" t="s">
        <v>3611</v>
      </c>
      <c r="D95" s="242" t="s">
        <v>3612</v>
      </c>
      <c r="E95" s="243"/>
      <c r="F95" s="250" t="s">
        <v>25</v>
      </c>
      <c r="G95" s="250">
        <v>1</v>
      </c>
      <c r="H95" s="212"/>
      <c r="I95" s="223">
        <f>ROUND(Tabela17[[#This Row],[Količina]]*Tabela17[[#This Row],[cena/EM]],2)</f>
        <v>0</v>
      </c>
    </row>
    <row r="96" spans="1:9" ht="79.2">
      <c r="A96" s="444">
        <v>95</v>
      </c>
      <c r="B96" s="234" t="s">
        <v>3464</v>
      </c>
      <c r="C96" s="247" t="s">
        <v>3613</v>
      </c>
      <c r="D96" s="242" t="s">
        <v>3614</v>
      </c>
      <c r="E96" s="243"/>
      <c r="F96" s="250" t="s">
        <v>25</v>
      </c>
      <c r="G96" s="250">
        <v>1</v>
      </c>
      <c r="H96" s="212"/>
      <c r="I96" s="223">
        <f>ROUND(Tabela17[[#This Row],[Količina]]*Tabela17[[#This Row],[cena/EM]],2)</f>
        <v>0</v>
      </c>
    </row>
    <row r="97" spans="1:9" ht="79.2">
      <c r="A97" s="444">
        <v>96</v>
      </c>
      <c r="B97" s="234" t="s">
        <v>3464</v>
      </c>
      <c r="C97" s="247" t="s">
        <v>3615</v>
      </c>
      <c r="D97" s="242" t="s">
        <v>3616</v>
      </c>
      <c r="E97" s="243"/>
      <c r="F97" s="250" t="s">
        <v>25</v>
      </c>
      <c r="G97" s="250">
        <v>1</v>
      </c>
      <c r="H97" s="212"/>
      <c r="I97" s="223">
        <f>ROUND(Tabela17[[#This Row],[Količina]]*Tabela17[[#This Row],[cena/EM]],2)</f>
        <v>0</v>
      </c>
    </row>
    <row r="98" spans="1:9" ht="92.4">
      <c r="A98" s="444">
        <v>97</v>
      </c>
      <c r="B98" s="234" t="s">
        <v>3464</v>
      </c>
      <c r="C98" s="247" t="s">
        <v>3617</v>
      </c>
      <c r="D98" s="242" t="s">
        <v>3618</v>
      </c>
      <c r="E98" s="243"/>
      <c r="F98" s="250" t="s">
        <v>25</v>
      </c>
      <c r="G98" s="250">
        <v>1</v>
      </c>
      <c r="H98" s="212"/>
      <c r="I98" s="223">
        <f>ROUND(Tabela17[[#This Row],[Količina]]*Tabela17[[#This Row],[cena/EM]],2)</f>
        <v>0</v>
      </c>
    </row>
    <row r="99" spans="1:9" ht="132">
      <c r="A99" s="444">
        <v>98</v>
      </c>
      <c r="B99" s="234" t="s">
        <v>3464</v>
      </c>
      <c r="C99" s="247" t="s">
        <v>3619</v>
      </c>
      <c r="D99" s="242" t="s">
        <v>3620</v>
      </c>
      <c r="E99" s="243"/>
      <c r="F99" s="250" t="s">
        <v>25</v>
      </c>
      <c r="G99" s="250">
        <v>1</v>
      </c>
      <c r="H99" s="212"/>
      <c r="I99" s="223">
        <f>ROUND(Tabela17[[#This Row],[Količina]]*Tabela17[[#This Row],[cena/EM]],2)</f>
        <v>0</v>
      </c>
    </row>
    <row r="100" spans="1:9" ht="132">
      <c r="A100" s="444">
        <v>99</v>
      </c>
      <c r="B100" s="234" t="s">
        <v>3464</v>
      </c>
      <c r="C100" s="247" t="s">
        <v>3621</v>
      </c>
      <c r="D100" s="242" t="s">
        <v>3622</v>
      </c>
      <c r="E100" s="243"/>
      <c r="F100" s="250" t="s">
        <v>25</v>
      </c>
      <c r="G100" s="250">
        <v>2</v>
      </c>
      <c r="H100" s="212"/>
      <c r="I100" s="223">
        <f>ROUND(Tabela17[[#This Row],[Količina]]*Tabela17[[#This Row],[cena/EM]],2)</f>
        <v>0</v>
      </c>
    </row>
    <row r="101" spans="1:9" ht="132">
      <c r="A101" s="444">
        <v>100</v>
      </c>
      <c r="B101" s="234" t="s">
        <v>3464</v>
      </c>
      <c r="C101" s="247" t="s">
        <v>3623</v>
      </c>
      <c r="D101" s="242" t="s">
        <v>3624</v>
      </c>
      <c r="E101" s="243"/>
      <c r="F101" s="250" t="s">
        <v>25</v>
      </c>
      <c r="G101" s="250">
        <v>1</v>
      </c>
      <c r="H101" s="212"/>
      <c r="I101" s="223">
        <f>ROUND(Tabela17[[#This Row],[Količina]]*Tabela17[[#This Row],[cena/EM]],2)</f>
        <v>0</v>
      </c>
    </row>
    <row r="102" spans="1:9" ht="66">
      <c r="A102" s="444">
        <v>101</v>
      </c>
      <c r="B102" s="234" t="s">
        <v>3464</v>
      </c>
      <c r="C102" s="247" t="s">
        <v>3625</v>
      </c>
      <c r="D102" s="242" t="s">
        <v>3626</v>
      </c>
      <c r="E102" s="243"/>
      <c r="F102" s="250" t="s">
        <v>25</v>
      </c>
      <c r="G102" s="250">
        <v>4</v>
      </c>
      <c r="H102" s="212"/>
      <c r="I102" s="223">
        <f>ROUND(Tabela17[[#This Row],[Količina]]*Tabela17[[#This Row],[cena/EM]],2)</f>
        <v>0</v>
      </c>
    </row>
    <row r="103" spans="1:9" ht="26.4">
      <c r="A103" s="444">
        <v>102</v>
      </c>
      <c r="B103" s="234" t="s">
        <v>3464</v>
      </c>
      <c r="C103" s="247" t="s">
        <v>3627</v>
      </c>
      <c r="D103" s="242" t="s">
        <v>3628</v>
      </c>
      <c r="E103" s="243"/>
      <c r="F103" s="250" t="s">
        <v>3629</v>
      </c>
      <c r="G103" s="250">
        <v>4</v>
      </c>
      <c r="H103" s="212"/>
      <c r="I103" s="223">
        <f>ROUND(Tabela17[[#This Row],[Količina]]*Tabela17[[#This Row],[cena/EM]],2)</f>
        <v>0</v>
      </c>
    </row>
    <row r="104" spans="1:9" ht="250.8">
      <c r="A104" s="444">
        <v>103</v>
      </c>
      <c r="B104" s="234" t="s">
        <v>3464</v>
      </c>
      <c r="C104" s="247" t="s">
        <v>3630</v>
      </c>
      <c r="D104" s="242" t="s">
        <v>3631</v>
      </c>
      <c r="E104" s="243"/>
      <c r="F104" s="250" t="s">
        <v>1702</v>
      </c>
      <c r="G104" s="250">
        <v>24</v>
      </c>
      <c r="H104" s="212"/>
      <c r="I104" s="223">
        <f>ROUND(Tabela17[[#This Row],[Količina]]*Tabela17[[#This Row],[cena/EM]],2)</f>
        <v>0</v>
      </c>
    </row>
    <row r="105" spans="1:9" ht="250.8">
      <c r="A105" s="444">
        <v>104</v>
      </c>
      <c r="B105" s="234" t="s">
        <v>3464</v>
      </c>
      <c r="C105" s="247" t="s">
        <v>3632</v>
      </c>
      <c r="D105" s="242" t="s">
        <v>3633</v>
      </c>
      <c r="E105" s="243"/>
      <c r="F105" s="250" t="s">
        <v>1702</v>
      </c>
      <c r="G105" s="250">
        <v>26</v>
      </c>
      <c r="H105" s="212"/>
      <c r="I105" s="223">
        <f>ROUND(Tabela17[[#This Row],[Količina]]*Tabela17[[#This Row],[cena/EM]],2)</f>
        <v>0</v>
      </c>
    </row>
    <row r="106" spans="1:9" ht="171.6">
      <c r="A106" s="444">
        <v>105</v>
      </c>
      <c r="B106" s="234" t="s">
        <v>3464</v>
      </c>
      <c r="C106" s="247" t="s">
        <v>3634</v>
      </c>
      <c r="D106" s="242" t="s">
        <v>3635</v>
      </c>
      <c r="E106" s="243"/>
      <c r="F106" s="250" t="s">
        <v>1702</v>
      </c>
      <c r="G106" s="250">
        <v>19</v>
      </c>
      <c r="H106" s="212"/>
      <c r="I106" s="223">
        <f>ROUND(Tabela17[[#This Row],[Količina]]*Tabela17[[#This Row],[cena/EM]],2)</f>
        <v>0</v>
      </c>
    </row>
    <row r="107" spans="1:9" ht="171.6">
      <c r="A107" s="444">
        <v>106</v>
      </c>
      <c r="B107" s="234" t="s">
        <v>3464</v>
      </c>
      <c r="C107" s="247" t="s">
        <v>3636</v>
      </c>
      <c r="D107" s="242" t="s">
        <v>3555</v>
      </c>
      <c r="E107" s="243"/>
      <c r="F107" s="250" t="s">
        <v>1702</v>
      </c>
      <c r="G107" s="250">
        <v>18</v>
      </c>
      <c r="H107" s="212"/>
      <c r="I107" s="223">
        <f>ROUND(Tabela17[[#This Row],[Količina]]*Tabela17[[#This Row],[cena/EM]],2)</f>
        <v>0</v>
      </c>
    </row>
    <row r="108" spans="1:9" ht="171.6">
      <c r="A108" s="444">
        <v>107</v>
      </c>
      <c r="B108" s="234" t="s">
        <v>3464</v>
      </c>
      <c r="C108" s="247" t="s">
        <v>3637</v>
      </c>
      <c r="D108" s="242" t="s">
        <v>3584</v>
      </c>
      <c r="E108" s="243"/>
      <c r="F108" s="250" t="s">
        <v>1702</v>
      </c>
      <c r="G108" s="250">
        <v>64</v>
      </c>
      <c r="H108" s="212"/>
      <c r="I108" s="223">
        <f>ROUND(Tabela17[[#This Row],[Količina]]*Tabela17[[#This Row],[cena/EM]],2)</f>
        <v>0</v>
      </c>
    </row>
    <row r="109" spans="1:9" ht="171.6">
      <c r="A109" s="444">
        <v>108</v>
      </c>
      <c r="B109" s="234" t="s">
        <v>3464</v>
      </c>
      <c r="C109" s="247" t="s">
        <v>3638</v>
      </c>
      <c r="D109" s="242" t="s">
        <v>3557</v>
      </c>
      <c r="E109" s="243"/>
      <c r="F109" s="250" t="s">
        <v>1702</v>
      </c>
      <c r="G109" s="250">
        <v>16</v>
      </c>
      <c r="H109" s="212"/>
      <c r="I109" s="223">
        <f>ROUND(Tabela17[[#This Row],[Količina]]*Tabela17[[#This Row],[cena/EM]],2)</f>
        <v>0</v>
      </c>
    </row>
    <row r="110" spans="1:9" ht="132">
      <c r="A110" s="444">
        <v>109</v>
      </c>
      <c r="B110" s="234" t="s">
        <v>3464</v>
      </c>
      <c r="C110" s="247" t="s">
        <v>3639</v>
      </c>
      <c r="D110" s="242" t="s">
        <v>3640</v>
      </c>
      <c r="E110" s="243"/>
      <c r="F110" s="250" t="s">
        <v>1702</v>
      </c>
      <c r="G110" s="250">
        <v>19</v>
      </c>
      <c r="H110" s="212"/>
      <c r="I110" s="223">
        <f>ROUND(Tabela17[[#This Row],[Količina]]*Tabela17[[#This Row],[cena/EM]],2)</f>
        <v>0</v>
      </c>
    </row>
    <row r="111" spans="1:9" ht="132">
      <c r="A111" s="444">
        <v>110</v>
      </c>
      <c r="B111" s="234" t="s">
        <v>3464</v>
      </c>
      <c r="C111" s="247" t="s">
        <v>3641</v>
      </c>
      <c r="D111" s="242" t="s">
        <v>3642</v>
      </c>
      <c r="E111" s="243"/>
      <c r="F111" s="250" t="s">
        <v>1702</v>
      </c>
      <c r="G111" s="250">
        <v>42</v>
      </c>
      <c r="H111" s="212"/>
      <c r="I111" s="223">
        <f>ROUND(Tabela17[[#This Row],[Količina]]*Tabela17[[#This Row],[cena/EM]],2)</f>
        <v>0</v>
      </c>
    </row>
    <row r="112" spans="1:9" ht="132">
      <c r="A112" s="444">
        <v>111</v>
      </c>
      <c r="B112" s="234" t="s">
        <v>3464</v>
      </c>
      <c r="C112" s="247" t="s">
        <v>3643</v>
      </c>
      <c r="D112" s="242" t="s">
        <v>3589</v>
      </c>
      <c r="E112" s="243"/>
      <c r="F112" s="250" t="s">
        <v>1702</v>
      </c>
      <c r="G112" s="250">
        <v>64</v>
      </c>
      <c r="H112" s="212"/>
      <c r="I112" s="223">
        <f>ROUND(Tabela17[[#This Row],[Količina]]*Tabela17[[#This Row],[cena/EM]],2)</f>
        <v>0</v>
      </c>
    </row>
    <row r="113" spans="1:9" ht="136.80000000000001" customHeight="1">
      <c r="A113" s="444">
        <v>112</v>
      </c>
      <c r="B113" s="234" t="s">
        <v>3464</v>
      </c>
      <c r="C113" s="247" t="s">
        <v>3644</v>
      </c>
      <c r="D113" s="242" t="s">
        <v>3645</v>
      </c>
      <c r="E113" s="243"/>
      <c r="F113" s="250" t="s">
        <v>1702</v>
      </c>
      <c r="G113" s="250">
        <v>16</v>
      </c>
      <c r="H113" s="212"/>
      <c r="I113" s="223">
        <f>ROUND(Tabela17[[#This Row],[Količina]]*Tabela17[[#This Row],[cena/EM]],2)</f>
        <v>0</v>
      </c>
    </row>
    <row r="114" spans="1:9" ht="26.4">
      <c r="A114" s="444">
        <v>113</v>
      </c>
      <c r="B114" s="234" t="s">
        <v>3464</v>
      </c>
      <c r="C114" s="247" t="s">
        <v>3646</v>
      </c>
      <c r="D114" s="242" t="s">
        <v>3647</v>
      </c>
      <c r="E114" s="243"/>
      <c r="F114" s="250" t="s">
        <v>1819</v>
      </c>
      <c r="G114" s="250">
        <v>12</v>
      </c>
      <c r="H114" s="212"/>
      <c r="I114" s="223">
        <f>ROUND(Tabela17[[#This Row],[Količina]]*Tabela17[[#This Row],[cena/EM]],2)</f>
        <v>0</v>
      </c>
    </row>
    <row r="115" spans="1:9" ht="52.8">
      <c r="A115" s="444">
        <v>114</v>
      </c>
      <c r="B115" s="234" t="s">
        <v>3464</v>
      </c>
      <c r="C115" s="247" t="s">
        <v>3648</v>
      </c>
      <c r="D115" s="242" t="s">
        <v>3649</v>
      </c>
      <c r="E115" s="243"/>
      <c r="F115" s="250" t="s">
        <v>25</v>
      </c>
      <c r="G115" s="250">
        <v>11</v>
      </c>
      <c r="H115" s="212"/>
      <c r="I115" s="223">
        <f>ROUND(Tabela17[[#This Row],[Količina]]*Tabela17[[#This Row],[cena/EM]],2)</f>
        <v>0</v>
      </c>
    </row>
    <row r="116" spans="1:9">
      <c r="A116" s="444">
        <v>115</v>
      </c>
      <c r="B116" s="454" t="s">
        <v>3464</v>
      </c>
      <c r="C116" s="455" t="s">
        <v>3479</v>
      </c>
      <c r="D116" s="456" t="s">
        <v>3480</v>
      </c>
      <c r="E116" s="301"/>
      <c r="F116" s="227">
        <f>ROUND(SUM(I117:I131),2)</f>
        <v>0</v>
      </c>
      <c r="G116" s="221"/>
      <c r="H116" s="221"/>
      <c r="I116" s="53"/>
    </row>
    <row r="117" spans="1:9" ht="233.4" customHeight="1">
      <c r="A117" s="444">
        <v>116</v>
      </c>
      <c r="B117" s="234" t="s">
        <v>3464</v>
      </c>
      <c r="C117" s="247" t="s">
        <v>3650</v>
      </c>
      <c r="D117" s="242" t="s">
        <v>3651</v>
      </c>
      <c r="E117" s="243"/>
      <c r="F117" s="250" t="s">
        <v>3629</v>
      </c>
      <c r="G117" s="250">
        <v>1</v>
      </c>
      <c r="H117" s="212"/>
      <c r="I117" s="223">
        <f>ROUND(Tabela17[[#This Row],[Količina]]*Tabela17[[#This Row],[cena/EM]],2)</f>
        <v>0</v>
      </c>
    </row>
    <row r="118" spans="1:9" ht="180" customHeight="1">
      <c r="A118" s="444">
        <v>117</v>
      </c>
      <c r="B118" s="234" t="s">
        <v>3464</v>
      </c>
      <c r="C118" s="247" t="s">
        <v>3652</v>
      </c>
      <c r="D118" s="242" t="s">
        <v>3653</v>
      </c>
      <c r="E118" s="243"/>
      <c r="F118" s="250" t="s">
        <v>3629</v>
      </c>
      <c r="G118" s="250">
        <v>1</v>
      </c>
      <c r="H118" s="212"/>
      <c r="I118" s="223">
        <f>ROUND(Tabela17[[#This Row],[Količina]]*Tabela17[[#This Row],[cena/EM]],2)</f>
        <v>0</v>
      </c>
    </row>
    <row r="119" spans="1:9" ht="26.4">
      <c r="A119" s="444">
        <v>118</v>
      </c>
      <c r="B119" s="234" t="s">
        <v>3464</v>
      </c>
      <c r="C119" s="247" t="s">
        <v>3654</v>
      </c>
      <c r="D119" s="242" t="s">
        <v>3655</v>
      </c>
      <c r="E119" s="243"/>
      <c r="F119" s="250" t="s">
        <v>3629</v>
      </c>
      <c r="G119" s="250">
        <v>1</v>
      </c>
      <c r="H119" s="212"/>
      <c r="I119" s="223">
        <f>ROUND(Tabela17[[#This Row],[Količina]]*Tabela17[[#This Row],[cena/EM]],2)</f>
        <v>0</v>
      </c>
    </row>
    <row r="120" spans="1:9" ht="118.8">
      <c r="A120" s="444">
        <v>119</v>
      </c>
      <c r="B120" s="234" t="s">
        <v>3464</v>
      </c>
      <c r="C120" s="247" t="s">
        <v>3656</v>
      </c>
      <c r="D120" s="242" t="s">
        <v>3657</v>
      </c>
      <c r="E120" s="243"/>
      <c r="F120" s="250" t="s">
        <v>15</v>
      </c>
      <c r="G120" s="250">
        <v>1</v>
      </c>
      <c r="H120" s="212"/>
      <c r="I120" s="223">
        <f>ROUND(Tabela17[[#This Row],[Količina]]*Tabela17[[#This Row],[cena/EM]],2)</f>
        <v>0</v>
      </c>
    </row>
    <row r="121" spans="1:9" ht="103.2" customHeight="1">
      <c r="A121" s="444">
        <v>120</v>
      </c>
      <c r="B121" s="234" t="s">
        <v>3464</v>
      </c>
      <c r="C121" s="247" t="s">
        <v>3658</v>
      </c>
      <c r="D121" s="242" t="s">
        <v>3659</v>
      </c>
      <c r="E121" s="243"/>
      <c r="F121" s="250" t="s">
        <v>15</v>
      </c>
      <c r="G121" s="250">
        <v>1</v>
      </c>
      <c r="H121" s="212"/>
      <c r="I121" s="223">
        <f>ROUND(Tabela17[[#This Row],[Količina]]*Tabela17[[#This Row],[cena/EM]],2)</f>
        <v>0</v>
      </c>
    </row>
    <row r="122" spans="1:9" ht="73.8" customHeight="1">
      <c r="A122" s="444">
        <v>121</v>
      </c>
      <c r="B122" s="234" t="s">
        <v>3464</v>
      </c>
      <c r="C122" s="247" t="s">
        <v>3660</v>
      </c>
      <c r="D122" s="242" t="s">
        <v>3661</v>
      </c>
      <c r="E122" s="243"/>
      <c r="F122" s="250" t="s">
        <v>15</v>
      </c>
      <c r="G122" s="250">
        <v>1</v>
      </c>
      <c r="H122" s="212"/>
      <c r="I122" s="223">
        <f>ROUND(Tabela17[[#This Row],[Količina]]*Tabela17[[#This Row],[cena/EM]],2)</f>
        <v>0</v>
      </c>
    </row>
    <row r="123" spans="1:9" ht="145.19999999999999">
      <c r="A123" s="444">
        <v>122</v>
      </c>
      <c r="B123" s="234" t="s">
        <v>3464</v>
      </c>
      <c r="C123" s="247" t="s">
        <v>3662</v>
      </c>
      <c r="D123" s="242" t="s">
        <v>3663</v>
      </c>
      <c r="E123" s="243"/>
      <c r="F123" s="250" t="s">
        <v>1702</v>
      </c>
      <c r="G123" s="250">
        <v>18</v>
      </c>
      <c r="H123" s="212"/>
      <c r="I123" s="223">
        <f>ROUND(Tabela17[[#This Row],[Količina]]*Tabela17[[#This Row],[cena/EM]],2)</f>
        <v>0</v>
      </c>
    </row>
    <row r="124" spans="1:9" ht="145.19999999999999">
      <c r="A124" s="444">
        <v>123</v>
      </c>
      <c r="B124" s="234" t="s">
        <v>3464</v>
      </c>
      <c r="C124" s="247" t="s">
        <v>3664</v>
      </c>
      <c r="D124" s="242" t="s">
        <v>3665</v>
      </c>
      <c r="E124" s="243"/>
      <c r="F124" s="250" t="s">
        <v>1702</v>
      </c>
      <c r="G124" s="250">
        <v>18</v>
      </c>
      <c r="H124" s="212"/>
      <c r="I124" s="223">
        <f>ROUND(Tabela17[[#This Row],[Količina]]*Tabela17[[#This Row],[cena/EM]],2)</f>
        <v>0</v>
      </c>
    </row>
    <row r="125" spans="1:9" ht="39.6">
      <c r="A125" s="444">
        <v>124</v>
      </c>
      <c r="B125" s="234" t="s">
        <v>3464</v>
      </c>
      <c r="C125" s="247" t="s">
        <v>3666</v>
      </c>
      <c r="D125" s="242" t="s">
        <v>3667</v>
      </c>
      <c r="E125" s="243"/>
      <c r="F125" s="250" t="s">
        <v>1702</v>
      </c>
      <c r="G125" s="250">
        <v>14</v>
      </c>
      <c r="H125" s="212"/>
      <c r="I125" s="223">
        <f>ROUND(Tabela17[[#This Row],[Količina]]*Tabela17[[#This Row],[cena/EM]],2)</f>
        <v>0</v>
      </c>
    </row>
    <row r="126" spans="1:9" ht="125.4" customHeight="1">
      <c r="A126" s="444">
        <v>125</v>
      </c>
      <c r="B126" s="234" t="s">
        <v>3464</v>
      </c>
      <c r="C126" s="247" t="s">
        <v>3668</v>
      </c>
      <c r="D126" s="242" t="s">
        <v>3669</v>
      </c>
      <c r="E126" s="243"/>
      <c r="F126" s="250" t="s">
        <v>15</v>
      </c>
      <c r="G126" s="250">
        <v>1</v>
      </c>
      <c r="H126" s="212"/>
      <c r="I126" s="223">
        <f>ROUND(Tabela17[[#This Row],[Količina]]*Tabela17[[#This Row],[cena/EM]],2)</f>
        <v>0</v>
      </c>
    </row>
    <row r="127" spans="1:9" ht="79.2">
      <c r="A127" s="444">
        <v>126</v>
      </c>
      <c r="B127" s="234" t="s">
        <v>3464</v>
      </c>
      <c r="C127" s="247" t="s">
        <v>3670</v>
      </c>
      <c r="D127" s="242" t="s">
        <v>3671</v>
      </c>
      <c r="E127" s="243"/>
      <c r="F127" s="250" t="s">
        <v>15</v>
      </c>
      <c r="G127" s="250">
        <v>1</v>
      </c>
      <c r="H127" s="212"/>
      <c r="I127" s="223">
        <f>ROUND(Tabela17[[#This Row],[Količina]]*Tabela17[[#This Row],[cena/EM]],2)</f>
        <v>0</v>
      </c>
    </row>
    <row r="128" spans="1:9" ht="79.8" customHeight="1">
      <c r="A128" s="444">
        <v>127</v>
      </c>
      <c r="B128" s="234" t="s">
        <v>3464</v>
      </c>
      <c r="C128" s="247" t="s">
        <v>3672</v>
      </c>
      <c r="D128" s="242" t="s">
        <v>3673</v>
      </c>
      <c r="E128" s="243"/>
      <c r="F128" s="250" t="s">
        <v>15</v>
      </c>
      <c r="G128" s="250">
        <v>1</v>
      </c>
      <c r="H128" s="212"/>
      <c r="I128" s="223">
        <f>ROUND(Tabela17[[#This Row],[Količina]]*Tabela17[[#This Row],[cena/EM]],2)</f>
        <v>0</v>
      </c>
    </row>
    <row r="129" spans="1:9" ht="130.19999999999999" customHeight="1">
      <c r="A129" s="444">
        <v>128</v>
      </c>
      <c r="B129" s="234" t="s">
        <v>3464</v>
      </c>
      <c r="C129" s="247" t="s">
        <v>3674</v>
      </c>
      <c r="D129" s="242" t="s">
        <v>3675</v>
      </c>
      <c r="E129" s="243"/>
      <c r="F129" s="250" t="s">
        <v>1702</v>
      </c>
      <c r="G129" s="250">
        <v>14</v>
      </c>
      <c r="H129" s="212"/>
      <c r="I129" s="223">
        <f>ROUND(Tabela17[[#This Row],[Količina]]*Tabela17[[#This Row],[cena/EM]],2)</f>
        <v>0</v>
      </c>
    </row>
    <row r="130" spans="1:9" ht="26.4">
      <c r="A130" s="444">
        <v>129</v>
      </c>
      <c r="B130" s="234" t="s">
        <v>3464</v>
      </c>
      <c r="C130" s="247" t="s">
        <v>3676</v>
      </c>
      <c r="D130" s="242" t="s">
        <v>3647</v>
      </c>
      <c r="E130" s="243"/>
      <c r="F130" s="250" t="s">
        <v>1819</v>
      </c>
      <c r="G130" s="250">
        <v>6</v>
      </c>
      <c r="H130" s="212"/>
      <c r="I130" s="223">
        <f>ROUND(Tabela17[[#This Row],[Količina]]*Tabela17[[#This Row],[cena/EM]],2)</f>
        <v>0</v>
      </c>
    </row>
    <row r="131" spans="1:9" ht="26.4">
      <c r="A131" s="444">
        <v>130</v>
      </c>
      <c r="B131" s="234" t="s">
        <v>3464</v>
      </c>
      <c r="C131" s="247" t="s">
        <v>3677</v>
      </c>
      <c r="D131" s="242" t="s">
        <v>3678</v>
      </c>
      <c r="E131" s="243"/>
      <c r="F131" s="250" t="s">
        <v>15</v>
      </c>
      <c r="G131" s="250">
        <v>1</v>
      </c>
      <c r="H131" s="212"/>
      <c r="I131" s="223">
        <f>ROUND(Tabela17[[#This Row],[Količina]]*Tabela17[[#This Row],[cena/EM]],2)</f>
        <v>0</v>
      </c>
    </row>
    <row r="132" spans="1:9">
      <c r="A132" s="444">
        <v>131</v>
      </c>
      <c r="B132" s="454" t="s">
        <v>3464</v>
      </c>
      <c r="C132" s="455" t="s">
        <v>3481</v>
      </c>
      <c r="D132" s="456" t="s">
        <v>3482</v>
      </c>
      <c r="E132" s="301"/>
      <c r="F132" s="227">
        <f>ROUND(SUM(I133:I147),2)</f>
        <v>0</v>
      </c>
      <c r="G132" s="221"/>
      <c r="H132" s="221"/>
      <c r="I132" s="53"/>
    </row>
    <row r="133" spans="1:9" ht="233.4" customHeight="1">
      <c r="A133" s="444">
        <v>132</v>
      </c>
      <c r="B133" s="234" t="s">
        <v>3464</v>
      </c>
      <c r="C133" s="247" t="s">
        <v>3679</v>
      </c>
      <c r="D133" s="242" t="s">
        <v>3680</v>
      </c>
      <c r="E133" s="243"/>
      <c r="F133" s="250" t="s">
        <v>3629</v>
      </c>
      <c r="G133" s="250">
        <v>1</v>
      </c>
      <c r="H133" s="212"/>
      <c r="I133" s="223">
        <f>ROUND(Tabela17[[#This Row],[Količina]]*Tabela17[[#This Row],[cena/EM]],2)</f>
        <v>0</v>
      </c>
    </row>
    <row r="134" spans="1:9" ht="167.4" customHeight="1">
      <c r="A134" s="444">
        <v>133</v>
      </c>
      <c r="B134" s="234" t="s">
        <v>3464</v>
      </c>
      <c r="C134" s="247" t="s">
        <v>3681</v>
      </c>
      <c r="D134" s="242" t="s">
        <v>3682</v>
      </c>
      <c r="E134" s="243"/>
      <c r="F134" s="250" t="s">
        <v>3629</v>
      </c>
      <c r="G134" s="250">
        <v>2</v>
      </c>
      <c r="H134" s="212"/>
      <c r="I134" s="223">
        <f>ROUND(Tabela17[[#This Row],[Količina]]*Tabela17[[#This Row],[cena/EM]],2)</f>
        <v>0</v>
      </c>
    </row>
    <row r="135" spans="1:9" ht="128.4" customHeight="1">
      <c r="A135" s="444">
        <v>134</v>
      </c>
      <c r="B135" s="234" t="s">
        <v>3464</v>
      </c>
      <c r="C135" s="247" t="s">
        <v>3683</v>
      </c>
      <c r="D135" s="242" t="s">
        <v>3657</v>
      </c>
      <c r="E135" s="243"/>
      <c r="F135" s="250" t="s">
        <v>15</v>
      </c>
      <c r="G135" s="250">
        <v>1</v>
      </c>
      <c r="H135" s="212"/>
      <c r="I135" s="223">
        <f>ROUND(Tabela17[[#This Row],[Količina]]*Tabela17[[#This Row],[cena/EM]],2)</f>
        <v>0</v>
      </c>
    </row>
    <row r="136" spans="1:9" ht="101.4" customHeight="1">
      <c r="A136" s="444">
        <v>135</v>
      </c>
      <c r="B136" s="234" t="s">
        <v>3464</v>
      </c>
      <c r="C136" s="247" t="s">
        <v>3684</v>
      </c>
      <c r="D136" s="242" t="s">
        <v>3659</v>
      </c>
      <c r="E136" s="243"/>
      <c r="F136" s="250" t="s">
        <v>15</v>
      </c>
      <c r="G136" s="250">
        <v>2</v>
      </c>
      <c r="H136" s="212"/>
      <c r="I136" s="223">
        <f>ROUND(Tabela17[[#This Row],[Količina]]*Tabela17[[#This Row],[cena/EM]],2)</f>
        <v>0</v>
      </c>
    </row>
    <row r="137" spans="1:9" ht="73.8" customHeight="1">
      <c r="A137" s="444">
        <v>136</v>
      </c>
      <c r="B137" s="234" t="s">
        <v>3464</v>
      </c>
      <c r="C137" s="247" t="s">
        <v>3685</v>
      </c>
      <c r="D137" s="242" t="s">
        <v>3661</v>
      </c>
      <c r="E137" s="243"/>
      <c r="F137" s="250" t="s">
        <v>15</v>
      </c>
      <c r="G137" s="250">
        <v>1</v>
      </c>
      <c r="H137" s="212"/>
      <c r="I137" s="223">
        <f>ROUND(Tabela17[[#This Row],[Količina]]*Tabela17[[#This Row],[cena/EM]],2)</f>
        <v>0</v>
      </c>
    </row>
    <row r="138" spans="1:9" ht="145.19999999999999">
      <c r="A138" s="444">
        <v>137</v>
      </c>
      <c r="B138" s="234" t="s">
        <v>3464</v>
      </c>
      <c r="C138" s="247" t="s">
        <v>3686</v>
      </c>
      <c r="D138" s="242" t="s">
        <v>3663</v>
      </c>
      <c r="E138" s="243"/>
      <c r="F138" s="250" t="s">
        <v>1702</v>
      </c>
      <c r="G138" s="250">
        <v>32</v>
      </c>
      <c r="H138" s="212"/>
      <c r="I138" s="223">
        <f>ROUND(Tabela17[[#This Row],[Količina]]*Tabela17[[#This Row],[cena/EM]],2)</f>
        <v>0</v>
      </c>
    </row>
    <row r="139" spans="1:9" ht="145.19999999999999">
      <c r="A139" s="444">
        <v>138</v>
      </c>
      <c r="B139" s="234" t="s">
        <v>3464</v>
      </c>
      <c r="C139" s="247" t="s">
        <v>3687</v>
      </c>
      <c r="D139" s="242" t="s">
        <v>3665</v>
      </c>
      <c r="E139" s="243"/>
      <c r="F139" s="250" t="s">
        <v>1702</v>
      </c>
      <c r="G139" s="250">
        <v>32</v>
      </c>
      <c r="H139" s="212"/>
      <c r="I139" s="223">
        <f>ROUND(Tabela17[[#This Row],[Količina]]*Tabela17[[#This Row],[cena/EM]],2)</f>
        <v>0</v>
      </c>
    </row>
    <row r="140" spans="1:9" ht="39.6">
      <c r="A140" s="444">
        <v>139</v>
      </c>
      <c r="B140" s="234" t="s">
        <v>3464</v>
      </c>
      <c r="C140" s="247" t="s">
        <v>3688</v>
      </c>
      <c r="D140" s="242" t="s">
        <v>3667</v>
      </c>
      <c r="E140" s="243"/>
      <c r="F140" s="250" t="s">
        <v>1702</v>
      </c>
      <c r="G140" s="250">
        <v>28</v>
      </c>
      <c r="H140" s="212"/>
      <c r="I140" s="223">
        <f>ROUND(Tabela17[[#This Row],[Količina]]*Tabela17[[#This Row],[cena/EM]],2)</f>
        <v>0</v>
      </c>
    </row>
    <row r="141" spans="1:9" ht="130.19999999999999" customHeight="1">
      <c r="A141" s="444">
        <v>140</v>
      </c>
      <c r="B141" s="234" t="s">
        <v>3464</v>
      </c>
      <c r="C141" s="247" t="s">
        <v>3689</v>
      </c>
      <c r="D141" s="242" t="s">
        <v>3690</v>
      </c>
      <c r="E141" s="243"/>
      <c r="F141" s="250" t="s">
        <v>15</v>
      </c>
      <c r="G141" s="250">
        <v>1</v>
      </c>
      <c r="H141" s="212"/>
      <c r="I141" s="223">
        <f>ROUND(Tabela17[[#This Row],[Količina]]*Tabela17[[#This Row],[cena/EM]],2)</f>
        <v>0</v>
      </c>
    </row>
    <row r="142" spans="1:9" ht="85.2" customHeight="1">
      <c r="A142" s="444">
        <v>141</v>
      </c>
      <c r="B142" s="234" t="s">
        <v>3464</v>
      </c>
      <c r="C142" s="247" t="s">
        <v>3691</v>
      </c>
      <c r="D142" s="242" t="s">
        <v>3671</v>
      </c>
      <c r="E142" s="243"/>
      <c r="F142" s="250" t="s">
        <v>15</v>
      </c>
      <c r="G142" s="250">
        <v>1</v>
      </c>
      <c r="H142" s="212"/>
      <c r="I142" s="223">
        <f>ROUND(Tabela17[[#This Row],[Količina]]*Tabela17[[#This Row],[cena/EM]],2)</f>
        <v>0</v>
      </c>
    </row>
    <row r="143" spans="1:9" ht="73.8" customHeight="1">
      <c r="A143" s="444">
        <v>142</v>
      </c>
      <c r="B143" s="234" t="s">
        <v>3464</v>
      </c>
      <c r="C143" s="247" t="s">
        <v>3692</v>
      </c>
      <c r="D143" s="242" t="s">
        <v>3673</v>
      </c>
      <c r="E143" s="243"/>
      <c r="F143" s="250" t="s">
        <v>15</v>
      </c>
      <c r="G143" s="250">
        <v>1</v>
      </c>
      <c r="H143" s="212"/>
      <c r="I143" s="223">
        <f>ROUND(Tabela17[[#This Row],[Količina]]*Tabela17[[#This Row],[cena/EM]],2)</f>
        <v>0</v>
      </c>
    </row>
    <row r="144" spans="1:9" ht="127.2" customHeight="1">
      <c r="A144" s="444">
        <v>143</v>
      </c>
      <c r="B144" s="234" t="s">
        <v>3464</v>
      </c>
      <c r="C144" s="247" t="s">
        <v>3693</v>
      </c>
      <c r="D144" s="242" t="s">
        <v>3675</v>
      </c>
      <c r="E144" s="243"/>
      <c r="F144" s="250" t="s">
        <v>1702</v>
      </c>
      <c r="G144" s="250">
        <v>2</v>
      </c>
      <c r="H144" s="212"/>
      <c r="I144" s="223">
        <f>ROUND(Tabela17[[#This Row],[Količina]]*Tabela17[[#This Row],[cena/EM]],2)</f>
        <v>0</v>
      </c>
    </row>
    <row r="145" spans="1:9" ht="127.8" customHeight="1">
      <c r="A145" s="444">
        <v>144</v>
      </c>
      <c r="B145" s="234" t="s">
        <v>3464</v>
      </c>
      <c r="C145" s="247" t="s">
        <v>3694</v>
      </c>
      <c r="D145" s="242" t="s">
        <v>3695</v>
      </c>
      <c r="E145" s="243"/>
      <c r="F145" s="250" t="s">
        <v>15</v>
      </c>
      <c r="G145" s="250">
        <v>1</v>
      </c>
      <c r="H145" s="212"/>
      <c r="I145" s="223">
        <f>ROUND(Tabela17[[#This Row],[Količina]]*Tabela17[[#This Row],[cena/EM]],2)</f>
        <v>0</v>
      </c>
    </row>
    <row r="146" spans="1:9" ht="125.4" customHeight="1">
      <c r="A146" s="444">
        <v>145</v>
      </c>
      <c r="B146" s="234" t="s">
        <v>3464</v>
      </c>
      <c r="C146" s="247" t="s">
        <v>3696</v>
      </c>
      <c r="D146" s="242" t="s">
        <v>3697</v>
      </c>
      <c r="E146" s="243"/>
      <c r="F146" s="250" t="s">
        <v>15</v>
      </c>
      <c r="G146" s="250">
        <v>1</v>
      </c>
      <c r="H146" s="212"/>
      <c r="I146" s="223">
        <f>ROUND(Tabela17[[#This Row],[Količina]]*Tabela17[[#This Row],[cena/EM]],2)</f>
        <v>0</v>
      </c>
    </row>
    <row r="147" spans="1:9" ht="26.4">
      <c r="A147" s="444">
        <v>146</v>
      </c>
      <c r="B147" s="234" t="s">
        <v>3464</v>
      </c>
      <c r="C147" s="247" t="s">
        <v>3698</v>
      </c>
      <c r="D147" s="242" t="s">
        <v>3647</v>
      </c>
      <c r="E147" s="243"/>
      <c r="F147" s="250" t="s">
        <v>1819</v>
      </c>
      <c r="G147" s="250">
        <v>6</v>
      </c>
      <c r="H147" s="212"/>
      <c r="I147" s="223">
        <f>ROUND(Tabela17[[#This Row],[Količina]]*Tabela17[[#This Row],[cena/EM]],2)</f>
        <v>0</v>
      </c>
    </row>
    <row r="148" spans="1:9">
      <c r="A148" s="444">
        <v>147</v>
      </c>
      <c r="B148" s="448" t="s">
        <v>3464</v>
      </c>
      <c r="C148" s="449" t="s">
        <v>3699</v>
      </c>
      <c r="D148" s="450" t="s">
        <v>3700</v>
      </c>
      <c r="E148" s="286"/>
      <c r="F148" s="217">
        <f>ROUND(SUM(F149:F150),2)</f>
        <v>0</v>
      </c>
      <c r="G148" s="217"/>
      <c r="H148" s="217"/>
      <c r="I148" s="218"/>
    </row>
    <row r="149" spans="1:9">
      <c r="A149" s="444">
        <v>148</v>
      </c>
      <c r="B149" s="451" t="s">
        <v>3464</v>
      </c>
      <c r="C149" s="452" t="s">
        <v>3701</v>
      </c>
      <c r="D149" s="453" t="s">
        <v>3702</v>
      </c>
      <c r="E149" s="290"/>
      <c r="F149" s="219">
        <f>ROUND(F151,2)</f>
        <v>0</v>
      </c>
      <c r="G149" s="219"/>
      <c r="H149" s="219"/>
      <c r="I149" s="220"/>
    </row>
    <row r="150" spans="1:9">
      <c r="A150" s="444">
        <v>149</v>
      </c>
      <c r="B150" s="451" t="s">
        <v>3464</v>
      </c>
      <c r="C150" s="452" t="s">
        <v>3703</v>
      </c>
      <c r="D150" s="453" t="s">
        <v>3704</v>
      </c>
      <c r="E150" s="290"/>
      <c r="F150" s="219">
        <f>ROUND(F195,2)</f>
        <v>0</v>
      </c>
      <c r="G150" s="219"/>
      <c r="H150" s="219"/>
      <c r="I150" s="220"/>
    </row>
    <row r="151" spans="1:9">
      <c r="A151" s="444">
        <v>150</v>
      </c>
      <c r="B151" s="454" t="s">
        <v>3464</v>
      </c>
      <c r="C151" s="455" t="s">
        <v>3701</v>
      </c>
      <c r="D151" s="456" t="s">
        <v>3702</v>
      </c>
      <c r="E151" s="301"/>
      <c r="F151" s="227">
        <f>ROUND(SUM(I152:I194),2)</f>
        <v>0</v>
      </c>
      <c r="G151" s="221"/>
      <c r="H151" s="221"/>
      <c r="I151" s="53"/>
    </row>
    <row r="152" spans="1:9" ht="128.4" customHeight="1">
      <c r="A152" s="444">
        <v>151</v>
      </c>
      <c r="B152" s="234" t="s">
        <v>3464</v>
      </c>
      <c r="C152" s="247" t="s">
        <v>3705</v>
      </c>
      <c r="D152" s="254" t="s">
        <v>3706</v>
      </c>
      <c r="E152" s="248"/>
      <c r="F152" s="238" t="s">
        <v>25</v>
      </c>
      <c r="G152" s="238">
        <v>3</v>
      </c>
      <c r="H152" s="212"/>
      <c r="I152" s="223">
        <f>ROUND(Tabela17[[#This Row],[Količina]]*Tabela17[[#This Row],[cena/EM]],2)</f>
        <v>0</v>
      </c>
    </row>
    <row r="153" spans="1:9" ht="132">
      <c r="A153" s="444">
        <v>152</v>
      </c>
      <c r="B153" s="234" t="s">
        <v>3464</v>
      </c>
      <c r="C153" s="247" t="s">
        <v>3707</v>
      </c>
      <c r="D153" s="254" t="s">
        <v>3708</v>
      </c>
      <c r="E153" s="248"/>
      <c r="F153" s="238" t="s">
        <v>25</v>
      </c>
      <c r="G153" s="238">
        <v>1</v>
      </c>
      <c r="H153" s="212"/>
      <c r="I153" s="223">
        <f>ROUND(Tabela17[[#This Row],[Količina]]*Tabela17[[#This Row],[cena/EM]],2)</f>
        <v>0</v>
      </c>
    </row>
    <row r="154" spans="1:9" ht="184.8">
      <c r="A154" s="444">
        <v>153</v>
      </c>
      <c r="B154" s="234" t="s">
        <v>3464</v>
      </c>
      <c r="C154" s="247" t="s">
        <v>3709</v>
      </c>
      <c r="D154" s="254" t="s">
        <v>3710</v>
      </c>
      <c r="E154" s="252"/>
      <c r="F154" s="238" t="s">
        <v>25</v>
      </c>
      <c r="G154" s="238">
        <v>3</v>
      </c>
      <c r="H154" s="212"/>
      <c r="I154" s="223">
        <f>ROUND(Tabela17[[#This Row],[Količina]]*Tabela17[[#This Row],[cena/EM]],2)</f>
        <v>0</v>
      </c>
    </row>
    <row r="155" spans="1:9" ht="141" customHeight="1">
      <c r="A155" s="444">
        <v>154</v>
      </c>
      <c r="B155" s="234" t="s">
        <v>3464</v>
      </c>
      <c r="C155" s="247" t="s">
        <v>3711</v>
      </c>
      <c r="D155" s="254" t="s">
        <v>3712</v>
      </c>
      <c r="E155" s="248"/>
      <c r="F155" s="238" t="s">
        <v>25</v>
      </c>
      <c r="G155" s="238">
        <v>1</v>
      </c>
      <c r="H155" s="212"/>
      <c r="I155" s="223">
        <f>ROUND(Tabela17[[#This Row],[Količina]]*Tabela17[[#This Row],[cena/EM]],2)</f>
        <v>0</v>
      </c>
    </row>
    <row r="156" spans="1:9" ht="130.19999999999999" customHeight="1">
      <c r="A156" s="444">
        <v>155</v>
      </c>
      <c r="B156" s="234" t="s">
        <v>3464</v>
      </c>
      <c r="C156" s="247" t="s">
        <v>3713</v>
      </c>
      <c r="D156" s="254" t="s">
        <v>3714</v>
      </c>
      <c r="E156" s="248"/>
      <c r="F156" s="238" t="s">
        <v>25</v>
      </c>
      <c r="G156" s="238">
        <v>1</v>
      </c>
      <c r="H156" s="212"/>
      <c r="I156" s="223">
        <f>ROUND(Tabela17[[#This Row],[Količina]]*Tabela17[[#This Row],[cena/EM]],2)</f>
        <v>0</v>
      </c>
    </row>
    <row r="157" spans="1:9" ht="85.2" customHeight="1">
      <c r="A157" s="444">
        <v>156</v>
      </c>
      <c r="B157" s="234" t="s">
        <v>3464</v>
      </c>
      <c r="C157" s="247" t="s">
        <v>3715</v>
      </c>
      <c r="D157" s="254" t="s">
        <v>3716</v>
      </c>
      <c r="E157" s="252"/>
      <c r="F157" s="238" t="s">
        <v>25</v>
      </c>
      <c r="G157" s="238">
        <v>2</v>
      </c>
      <c r="H157" s="212"/>
      <c r="I157" s="223">
        <f>ROUND(Tabela17[[#This Row],[Količina]]*Tabela17[[#This Row],[cena/EM]],2)</f>
        <v>0</v>
      </c>
    </row>
    <row r="158" spans="1:9" ht="196.2" customHeight="1">
      <c r="A158" s="444">
        <v>157</v>
      </c>
      <c r="B158" s="234" t="s">
        <v>3464</v>
      </c>
      <c r="C158" s="247" t="s">
        <v>3717</v>
      </c>
      <c r="D158" s="254" t="s">
        <v>3718</v>
      </c>
      <c r="E158" s="252"/>
      <c r="F158" s="238" t="s">
        <v>25</v>
      </c>
      <c r="G158" s="238">
        <v>1</v>
      </c>
      <c r="H158" s="212"/>
      <c r="I158" s="223">
        <f>ROUND(Tabela17[[#This Row],[Količina]]*Tabela17[[#This Row],[cena/EM]],2)</f>
        <v>0</v>
      </c>
    </row>
    <row r="159" spans="1:9" ht="157.19999999999999" customHeight="1">
      <c r="A159" s="444">
        <v>158</v>
      </c>
      <c r="B159" s="234" t="s">
        <v>3464</v>
      </c>
      <c r="C159" s="247" t="s">
        <v>3719</v>
      </c>
      <c r="D159" s="241" t="s">
        <v>3720</v>
      </c>
      <c r="E159" s="243"/>
      <c r="F159" s="238" t="s">
        <v>25</v>
      </c>
      <c r="G159" s="238">
        <v>1</v>
      </c>
      <c r="H159" s="212"/>
      <c r="I159" s="223">
        <f>ROUND(Tabela17[[#This Row],[Količina]]*Tabela17[[#This Row],[cena/EM]],2)</f>
        <v>0</v>
      </c>
    </row>
    <row r="160" spans="1:9" ht="100.8" customHeight="1">
      <c r="A160" s="444">
        <v>159</v>
      </c>
      <c r="B160" s="234" t="s">
        <v>3464</v>
      </c>
      <c r="C160" s="247" t="s">
        <v>3721</v>
      </c>
      <c r="D160" s="254" t="s">
        <v>3722</v>
      </c>
      <c r="E160" s="252"/>
      <c r="F160" s="238" t="s">
        <v>25</v>
      </c>
      <c r="G160" s="238">
        <v>5</v>
      </c>
      <c r="H160" s="212"/>
      <c r="I160" s="223">
        <f>ROUND(Tabela17[[#This Row],[Količina]]*Tabela17[[#This Row],[cena/EM]],2)</f>
        <v>0</v>
      </c>
    </row>
    <row r="161" spans="1:9" ht="66">
      <c r="A161" s="444">
        <v>160</v>
      </c>
      <c r="B161" s="234" t="s">
        <v>3464</v>
      </c>
      <c r="C161" s="247" t="s">
        <v>3723</v>
      </c>
      <c r="D161" s="254" t="s">
        <v>3724</v>
      </c>
      <c r="E161" s="255"/>
      <c r="F161" s="238" t="s">
        <v>25</v>
      </c>
      <c r="G161" s="238">
        <v>1</v>
      </c>
      <c r="H161" s="212"/>
      <c r="I161" s="223">
        <f>ROUND(Tabela17[[#This Row],[Količina]]*Tabela17[[#This Row],[cena/EM]],2)</f>
        <v>0</v>
      </c>
    </row>
    <row r="162" spans="1:9" ht="116.4" customHeight="1">
      <c r="A162" s="444">
        <v>161</v>
      </c>
      <c r="B162" s="234" t="s">
        <v>3464</v>
      </c>
      <c r="C162" s="247" t="s">
        <v>3725</v>
      </c>
      <c r="D162" s="252" t="s">
        <v>3726</v>
      </c>
      <c r="E162" s="252"/>
      <c r="F162" s="238" t="s">
        <v>25</v>
      </c>
      <c r="G162" s="238">
        <v>3</v>
      </c>
      <c r="H162" s="212"/>
      <c r="I162" s="223">
        <f>ROUND(Tabela17[[#This Row],[Količina]]*Tabela17[[#This Row],[cena/EM]],2)</f>
        <v>0</v>
      </c>
    </row>
    <row r="163" spans="1:9" ht="127.2" customHeight="1">
      <c r="A163" s="444">
        <v>162</v>
      </c>
      <c r="B163" s="234" t="s">
        <v>3464</v>
      </c>
      <c r="C163" s="247" t="s">
        <v>3727</v>
      </c>
      <c r="D163" s="252" t="s">
        <v>3728</v>
      </c>
      <c r="E163" s="252"/>
      <c r="F163" s="238" t="s">
        <v>25</v>
      </c>
      <c r="G163" s="238">
        <v>3</v>
      </c>
      <c r="H163" s="212"/>
      <c r="I163" s="223">
        <f>ROUND(Tabela17[[#This Row],[Količina]]*Tabela17[[#This Row],[cena/EM]],2)</f>
        <v>0</v>
      </c>
    </row>
    <row r="164" spans="1:9" ht="130.19999999999999" customHeight="1">
      <c r="A164" s="444">
        <v>163</v>
      </c>
      <c r="B164" s="234" t="s">
        <v>3464</v>
      </c>
      <c r="C164" s="247" t="s">
        <v>3729</v>
      </c>
      <c r="D164" s="252" t="s">
        <v>3730</v>
      </c>
      <c r="E164" s="255"/>
      <c r="F164" s="238" t="s">
        <v>25</v>
      </c>
      <c r="G164" s="238">
        <v>4</v>
      </c>
      <c r="H164" s="212"/>
      <c r="I164" s="223">
        <f>ROUND(Tabela17[[#This Row],[Količina]]*Tabela17[[#This Row],[cena/EM]],2)</f>
        <v>0</v>
      </c>
    </row>
    <row r="165" spans="1:9" ht="105.6">
      <c r="A165" s="444">
        <v>164</v>
      </c>
      <c r="B165" s="234" t="s">
        <v>3464</v>
      </c>
      <c r="C165" s="247" t="s">
        <v>3731</v>
      </c>
      <c r="D165" s="252" t="s">
        <v>3732</v>
      </c>
      <c r="E165" s="252"/>
      <c r="F165" s="238" t="s">
        <v>25</v>
      </c>
      <c r="G165" s="238">
        <v>3</v>
      </c>
      <c r="H165" s="212"/>
      <c r="I165" s="223">
        <f>ROUND(Tabela17[[#This Row],[Količina]]*Tabela17[[#This Row],[cena/EM]],2)</f>
        <v>0</v>
      </c>
    </row>
    <row r="166" spans="1:9" ht="102" customHeight="1">
      <c r="A166" s="444">
        <v>165</v>
      </c>
      <c r="B166" s="234" t="s">
        <v>3464</v>
      </c>
      <c r="C166" s="247" t="s">
        <v>3733</v>
      </c>
      <c r="D166" s="252" t="s">
        <v>3734</v>
      </c>
      <c r="E166" s="252"/>
      <c r="F166" s="238" t="s">
        <v>25</v>
      </c>
      <c r="G166" s="238">
        <v>2</v>
      </c>
      <c r="H166" s="212"/>
      <c r="I166" s="223">
        <f>ROUND(Tabela17[[#This Row],[Količina]]*Tabela17[[#This Row],[cena/EM]],2)</f>
        <v>0</v>
      </c>
    </row>
    <row r="167" spans="1:9" ht="98.4" customHeight="1">
      <c r="A167" s="444">
        <v>166</v>
      </c>
      <c r="B167" s="234" t="s">
        <v>3464</v>
      </c>
      <c r="C167" s="247" t="s">
        <v>3735</v>
      </c>
      <c r="D167" s="252" t="s">
        <v>3736</v>
      </c>
      <c r="E167" s="252"/>
      <c r="F167" s="238" t="s">
        <v>25</v>
      </c>
      <c r="G167" s="238">
        <v>2</v>
      </c>
      <c r="H167" s="212"/>
      <c r="I167" s="223">
        <f>ROUND(Tabela17[[#This Row],[Količina]]*Tabela17[[#This Row],[cena/EM]],2)</f>
        <v>0</v>
      </c>
    </row>
    <row r="168" spans="1:9" ht="105.6">
      <c r="A168" s="444">
        <v>167</v>
      </c>
      <c r="B168" s="234" t="s">
        <v>3464</v>
      </c>
      <c r="C168" s="247" t="s">
        <v>3737</v>
      </c>
      <c r="D168" s="252" t="s">
        <v>3738</v>
      </c>
      <c r="E168" s="255"/>
      <c r="F168" s="238" t="s">
        <v>25</v>
      </c>
      <c r="G168" s="238">
        <v>1</v>
      </c>
      <c r="H168" s="212"/>
      <c r="I168" s="223">
        <f>ROUND(Tabela17[[#This Row],[Količina]]*Tabela17[[#This Row],[cena/EM]],2)</f>
        <v>0</v>
      </c>
    </row>
    <row r="169" spans="1:9" ht="145.19999999999999">
      <c r="A169" s="444">
        <v>168</v>
      </c>
      <c r="B169" s="234" t="s">
        <v>3464</v>
      </c>
      <c r="C169" s="247" t="s">
        <v>3739</v>
      </c>
      <c r="D169" s="252" t="s">
        <v>3740</v>
      </c>
      <c r="E169" s="255"/>
      <c r="F169" s="238" t="s">
        <v>25</v>
      </c>
      <c r="G169" s="238">
        <v>1</v>
      </c>
      <c r="H169" s="212"/>
      <c r="I169" s="223">
        <f>ROUND(Tabela17[[#This Row],[Količina]]*Tabela17[[#This Row],[cena/EM]],2)</f>
        <v>0</v>
      </c>
    </row>
    <row r="170" spans="1:9" ht="105.6">
      <c r="A170" s="444">
        <v>169</v>
      </c>
      <c r="B170" s="234" t="s">
        <v>3464</v>
      </c>
      <c r="C170" s="247" t="s">
        <v>3741</v>
      </c>
      <c r="D170" s="252" t="s">
        <v>3742</v>
      </c>
      <c r="E170" s="255"/>
      <c r="F170" s="238" t="s">
        <v>25</v>
      </c>
      <c r="G170" s="238">
        <v>1</v>
      </c>
      <c r="H170" s="212"/>
      <c r="I170" s="223">
        <f>ROUND(Tabela17[[#This Row],[Količina]]*Tabela17[[#This Row],[cena/EM]],2)</f>
        <v>0</v>
      </c>
    </row>
    <row r="171" spans="1:9" ht="105.6">
      <c r="A171" s="444">
        <v>170</v>
      </c>
      <c r="B171" s="234" t="s">
        <v>3464</v>
      </c>
      <c r="C171" s="247" t="s">
        <v>3743</v>
      </c>
      <c r="D171" s="254" t="s">
        <v>3744</v>
      </c>
      <c r="E171" s="255"/>
      <c r="F171" s="238" t="s">
        <v>25</v>
      </c>
      <c r="G171" s="238">
        <v>1</v>
      </c>
      <c r="H171" s="212"/>
      <c r="I171" s="223">
        <f>ROUND(Tabela17[[#This Row],[Količina]]*Tabela17[[#This Row],[cena/EM]],2)</f>
        <v>0</v>
      </c>
    </row>
    <row r="172" spans="1:9" ht="79.2">
      <c r="A172" s="444">
        <v>171</v>
      </c>
      <c r="B172" s="234" t="s">
        <v>3464</v>
      </c>
      <c r="C172" s="247" t="s">
        <v>3745</v>
      </c>
      <c r="D172" s="254" t="s">
        <v>3746</v>
      </c>
      <c r="E172" s="255"/>
      <c r="F172" s="238" t="s">
        <v>15</v>
      </c>
      <c r="G172" s="238">
        <v>1</v>
      </c>
      <c r="H172" s="212"/>
      <c r="I172" s="223">
        <f>ROUND(Tabela17[[#This Row],[Količina]]*Tabela17[[#This Row],[cena/EM]],2)</f>
        <v>0</v>
      </c>
    </row>
    <row r="173" spans="1:9" ht="39.6">
      <c r="A173" s="444">
        <v>172</v>
      </c>
      <c r="B173" s="234" t="s">
        <v>3464</v>
      </c>
      <c r="C173" s="247" t="s">
        <v>3747</v>
      </c>
      <c r="D173" s="241" t="s">
        <v>3748</v>
      </c>
      <c r="E173" s="243"/>
      <c r="F173" s="238" t="s">
        <v>25</v>
      </c>
      <c r="G173" s="238">
        <v>1</v>
      </c>
      <c r="H173" s="212"/>
      <c r="I173" s="223">
        <f>ROUND(Tabela17[[#This Row],[Količina]]*Tabela17[[#This Row],[cena/EM]],2)</f>
        <v>0</v>
      </c>
    </row>
    <row r="174" spans="1:9" ht="92.4">
      <c r="A174" s="444">
        <v>173</v>
      </c>
      <c r="B174" s="234" t="s">
        <v>3464</v>
      </c>
      <c r="C174" s="247" t="s">
        <v>3749</v>
      </c>
      <c r="D174" s="241" t="s">
        <v>3750</v>
      </c>
      <c r="E174" s="243"/>
      <c r="F174" s="238" t="s">
        <v>25</v>
      </c>
      <c r="G174" s="238">
        <v>1</v>
      </c>
      <c r="H174" s="212"/>
      <c r="I174" s="223">
        <f>ROUND(Tabela17[[#This Row],[Količina]]*Tabela17[[#This Row],[cena/EM]],2)</f>
        <v>0</v>
      </c>
    </row>
    <row r="175" spans="1:9" ht="66">
      <c r="A175" s="444">
        <v>174</v>
      </c>
      <c r="B175" s="234" t="s">
        <v>3464</v>
      </c>
      <c r="C175" s="247" t="s">
        <v>3751</v>
      </c>
      <c r="D175" s="241" t="s">
        <v>3752</v>
      </c>
      <c r="E175" s="243"/>
      <c r="F175" s="238" t="s">
        <v>15</v>
      </c>
      <c r="G175" s="238">
        <v>1</v>
      </c>
      <c r="H175" s="212"/>
      <c r="I175" s="223">
        <f>ROUND(Tabela17[[#This Row],[Količina]]*Tabela17[[#This Row],[cena/EM]],2)</f>
        <v>0</v>
      </c>
    </row>
    <row r="176" spans="1:9" ht="39.6">
      <c r="A176" s="444">
        <v>175</v>
      </c>
      <c r="B176" s="234" t="s">
        <v>3464</v>
      </c>
      <c r="C176" s="247" t="s">
        <v>3753</v>
      </c>
      <c r="D176" s="241" t="s">
        <v>3754</v>
      </c>
      <c r="E176" s="243"/>
      <c r="F176" s="238" t="s">
        <v>25</v>
      </c>
      <c r="G176" s="238">
        <v>1</v>
      </c>
      <c r="H176" s="212"/>
      <c r="I176" s="223">
        <f>ROUND(Tabela17[[#This Row],[Količina]]*Tabela17[[#This Row],[cena/EM]],2)</f>
        <v>0</v>
      </c>
    </row>
    <row r="177" spans="1:9" ht="26.4">
      <c r="A177" s="444">
        <v>176</v>
      </c>
      <c r="B177" s="234" t="s">
        <v>3464</v>
      </c>
      <c r="C177" s="247" t="s">
        <v>3755</v>
      </c>
      <c r="D177" s="241" t="s">
        <v>3756</v>
      </c>
      <c r="E177" s="243"/>
      <c r="F177" s="238" t="s">
        <v>25</v>
      </c>
      <c r="G177" s="238">
        <v>1</v>
      </c>
      <c r="H177" s="212"/>
      <c r="I177" s="223">
        <f>ROUND(Tabela17[[#This Row],[Količina]]*Tabela17[[#This Row],[cena/EM]],2)</f>
        <v>0</v>
      </c>
    </row>
    <row r="178" spans="1:9" ht="26.4">
      <c r="A178" s="444">
        <v>177</v>
      </c>
      <c r="B178" s="234" t="s">
        <v>3464</v>
      </c>
      <c r="C178" s="247" t="s">
        <v>3757</v>
      </c>
      <c r="D178" s="241" t="s">
        <v>3758</v>
      </c>
      <c r="E178" s="243"/>
      <c r="F178" s="238" t="s">
        <v>25</v>
      </c>
      <c r="G178" s="238">
        <v>1</v>
      </c>
      <c r="H178" s="212"/>
      <c r="I178" s="223">
        <f>ROUND(Tabela17[[#This Row],[Količina]]*Tabela17[[#This Row],[cena/EM]],2)</f>
        <v>0</v>
      </c>
    </row>
    <row r="179" spans="1:9" ht="39.6">
      <c r="A179" s="444">
        <v>178</v>
      </c>
      <c r="B179" s="234" t="s">
        <v>3464</v>
      </c>
      <c r="C179" s="247" t="s">
        <v>3759</v>
      </c>
      <c r="D179" s="241" t="s">
        <v>3760</v>
      </c>
      <c r="E179" s="243"/>
      <c r="F179" s="238" t="s">
        <v>25</v>
      </c>
      <c r="G179" s="238">
        <v>2</v>
      </c>
      <c r="H179" s="212"/>
      <c r="I179" s="223">
        <f>ROUND(Tabela17[[#This Row],[Količina]]*Tabela17[[#This Row],[cena/EM]],2)</f>
        <v>0</v>
      </c>
    </row>
    <row r="180" spans="1:9" ht="39.6">
      <c r="A180" s="444">
        <v>179</v>
      </c>
      <c r="B180" s="234" t="s">
        <v>3464</v>
      </c>
      <c r="C180" s="247" t="s">
        <v>3761</v>
      </c>
      <c r="D180" s="241" t="s">
        <v>3762</v>
      </c>
      <c r="E180" s="243"/>
      <c r="F180" s="238" t="s">
        <v>25</v>
      </c>
      <c r="G180" s="238">
        <v>7</v>
      </c>
      <c r="H180" s="212"/>
      <c r="I180" s="223">
        <f>ROUND(Tabela17[[#This Row],[Količina]]*Tabela17[[#This Row],[cena/EM]],2)</f>
        <v>0</v>
      </c>
    </row>
    <row r="181" spans="1:9" ht="39.6">
      <c r="A181" s="444">
        <v>180</v>
      </c>
      <c r="B181" s="234" t="s">
        <v>3464</v>
      </c>
      <c r="C181" s="247" t="s">
        <v>3763</v>
      </c>
      <c r="D181" s="241" t="s">
        <v>3531</v>
      </c>
      <c r="E181" s="243"/>
      <c r="F181" s="238" t="s">
        <v>25</v>
      </c>
      <c r="G181" s="238">
        <v>1</v>
      </c>
      <c r="H181" s="212"/>
      <c r="I181" s="223">
        <f>ROUND(Tabela17[[#This Row],[Količina]]*Tabela17[[#This Row],[cena/EM]],2)</f>
        <v>0</v>
      </c>
    </row>
    <row r="182" spans="1:9" ht="290.39999999999998">
      <c r="A182" s="444">
        <v>181</v>
      </c>
      <c r="B182" s="234" t="s">
        <v>3464</v>
      </c>
      <c r="C182" s="247" t="s">
        <v>3764</v>
      </c>
      <c r="D182" s="241" t="s">
        <v>3765</v>
      </c>
      <c r="E182" s="243"/>
      <c r="F182" s="238" t="s">
        <v>1702</v>
      </c>
      <c r="G182" s="238">
        <v>27</v>
      </c>
      <c r="H182" s="212"/>
      <c r="I182" s="223">
        <f>ROUND(Tabela17[[#This Row],[Količina]]*Tabela17[[#This Row],[cena/EM]],2)</f>
        <v>0</v>
      </c>
    </row>
    <row r="183" spans="1:9" ht="277.2">
      <c r="A183" s="444">
        <v>182</v>
      </c>
      <c r="B183" s="234" t="s">
        <v>3464</v>
      </c>
      <c r="C183" s="247" t="s">
        <v>3766</v>
      </c>
      <c r="D183" s="241" t="s">
        <v>3767</v>
      </c>
      <c r="E183" s="243"/>
      <c r="F183" s="238" t="s">
        <v>1702</v>
      </c>
      <c r="G183" s="238">
        <v>75</v>
      </c>
      <c r="H183" s="212"/>
      <c r="I183" s="223">
        <f>ROUND(Tabela17[[#This Row],[Količina]]*Tabela17[[#This Row],[cena/EM]],2)</f>
        <v>0</v>
      </c>
    </row>
    <row r="184" spans="1:9" ht="277.2">
      <c r="A184" s="444">
        <v>183</v>
      </c>
      <c r="B184" s="234" t="s">
        <v>3464</v>
      </c>
      <c r="C184" s="247" t="s">
        <v>3768</v>
      </c>
      <c r="D184" s="241" t="s">
        <v>3769</v>
      </c>
      <c r="E184" s="243"/>
      <c r="F184" s="238" t="s">
        <v>1702</v>
      </c>
      <c r="G184" s="238">
        <v>5</v>
      </c>
      <c r="H184" s="212"/>
      <c r="I184" s="223">
        <f>ROUND(Tabela17[[#This Row],[Količina]]*Tabela17[[#This Row],[cena/EM]],2)</f>
        <v>0</v>
      </c>
    </row>
    <row r="185" spans="1:9" ht="158.4">
      <c r="A185" s="444">
        <v>184</v>
      </c>
      <c r="B185" s="234" t="s">
        <v>3464</v>
      </c>
      <c r="C185" s="247" t="s">
        <v>3770</v>
      </c>
      <c r="D185" s="254" t="s">
        <v>3771</v>
      </c>
      <c r="E185" s="243"/>
      <c r="F185" s="256" t="s">
        <v>1702</v>
      </c>
      <c r="G185" s="257">
        <v>12</v>
      </c>
      <c r="H185" s="212"/>
      <c r="I185" s="223">
        <f>ROUND(Tabela17[[#This Row],[Količina]]*Tabela17[[#This Row],[cena/EM]],2)</f>
        <v>0</v>
      </c>
    </row>
    <row r="186" spans="1:9" ht="158.4">
      <c r="A186" s="444">
        <v>185</v>
      </c>
      <c r="B186" s="234" t="s">
        <v>3464</v>
      </c>
      <c r="C186" s="247" t="s">
        <v>3772</v>
      </c>
      <c r="D186" s="254" t="s">
        <v>3773</v>
      </c>
      <c r="E186" s="243"/>
      <c r="F186" s="256" t="s">
        <v>1702</v>
      </c>
      <c r="G186" s="257">
        <v>18</v>
      </c>
      <c r="H186" s="212"/>
      <c r="I186" s="223">
        <f>ROUND(Tabela17[[#This Row],[Količina]]*Tabela17[[#This Row],[cena/EM]],2)</f>
        <v>0</v>
      </c>
    </row>
    <row r="187" spans="1:9" ht="145.19999999999999">
      <c r="A187" s="444">
        <v>186</v>
      </c>
      <c r="B187" s="234" t="s">
        <v>3464</v>
      </c>
      <c r="C187" s="247" t="s">
        <v>3774</v>
      </c>
      <c r="D187" s="254" t="s">
        <v>3775</v>
      </c>
      <c r="E187" s="243"/>
      <c r="F187" s="256" t="s">
        <v>1702</v>
      </c>
      <c r="G187" s="257">
        <v>12</v>
      </c>
      <c r="H187" s="212"/>
      <c r="I187" s="223">
        <f>ROUND(Tabela17[[#This Row],[Količina]]*Tabela17[[#This Row],[cena/EM]],2)</f>
        <v>0</v>
      </c>
    </row>
    <row r="188" spans="1:9" ht="145.19999999999999">
      <c r="A188" s="444">
        <v>187</v>
      </c>
      <c r="B188" s="234" t="s">
        <v>3464</v>
      </c>
      <c r="C188" s="247" t="s">
        <v>3776</v>
      </c>
      <c r="D188" s="254" t="s">
        <v>3777</v>
      </c>
      <c r="E188" s="243"/>
      <c r="F188" s="256" t="s">
        <v>1702</v>
      </c>
      <c r="G188" s="257">
        <v>18</v>
      </c>
      <c r="H188" s="212"/>
      <c r="I188" s="223">
        <f>ROUND(Tabela17[[#This Row],[Količina]]*Tabela17[[#This Row],[cena/EM]],2)</f>
        <v>0</v>
      </c>
    </row>
    <row r="189" spans="1:9" ht="39.6">
      <c r="A189" s="444">
        <v>188</v>
      </c>
      <c r="B189" s="234" t="s">
        <v>3464</v>
      </c>
      <c r="C189" s="247" t="s">
        <v>3778</v>
      </c>
      <c r="D189" s="241" t="s">
        <v>3779</v>
      </c>
      <c r="E189" s="243"/>
      <c r="F189" s="258" t="s">
        <v>1702</v>
      </c>
      <c r="G189" s="258">
        <v>46</v>
      </c>
      <c r="H189" s="212"/>
      <c r="I189" s="223">
        <f>ROUND(Tabela17[[#This Row],[Količina]]*Tabela17[[#This Row],[cena/EM]],2)</f>
        <v>0</v>
      </c>
    </row>
    <row r="190" spans="1:9" ht="52.8">
      <c r="A190" s="444">
        <v>189</v>
      </c>
      <c r="B190" s="234" t="s">
        <v>3464</v>
      </c>
      <c r="C190" s="247" t="s">
        <v>3780</v>
      </c>
      <c r="D190" s="252" t="s">
        <v>3781</v>
      </c>
      <c r="E190" s="243"/>
      <c r="F190" s="238" t="s">
        <v>1702</v>
      </c>
      <c r="G190" s="238">
        <v>8</v>
      </c>
      <c r="H190" s="212"/>
      <c r="I190" s="223">
        <f>ROUND(Tabela17[[#This Row],[Količina]]*Tabela17[[#This Row],[cena/EM]],2)</f>
        <v>0</v>
      </c>
    </row>
    <row r="191" spans="1:9" ht="39.6">
      <c r="A191" s="444">
        <v>190</v>
      </c>
      <c r="B191" s="234" t="s">
        <v>3464</v>
      </c>
      <c r="C191" s="247" t="s">
        <v>3782</v>
      </c>
      <c r="D191" s="252" t="s">
        <v>3783</v>
      </c>
      <c r="E191" s="243"/>
      <c r="F191" s="238" t="s">
        <v>1702</v>
      </c>
      <c r="G191" s="238">
        <v>10</v>
      </c>
      <c r="H191" s="212"/>
      <c r="I191" s="223">
        <f>ROUND(Tabela17[[#This Row],[Količina]]*Tabela17[[#This Row],[cena/EM]],2)</f>
        <v>0</v>
      </c>
    </row>
    <row r="192" spans="1:9" ht="39.6">
      <c r="A192" s="444">
        <v>191</v>
      </c>
      <c r="B192" s="234" t="s">
        <v>3464</v>
      </c>
      <c r="C192" s="247" t="s">
        <v>3784</v>
      </c>
      <c r="D192" s="252" t="s">
        <v>3785</v>
      </c>
      <c r="E192" s="243"/>
      <c r="F192" s="238" t="s">
        <v>1702</v>
      </c>
      <c r="G192" s="238">
        <v>10</v>
      </c>
      <c r="H192" s="212"/>
      <c r="I192" s="223">
        <f>ROUND(Tabela17[[#This Row],[Količina]]*Tabela17[[#This Row],[cena/EM]],2)</f>
        <v>0</v>
      </c>
    </row>
    <row r="193" spans="1:9" ht="26.4">
      <c r="A193" s="444">
        <v>192</v>
      </c>
      <c r="B193" s="234" t="s">
        <v>3464</v>
      </c>
      <c r="C193" s="247" t="s">
        <v>3786</v>
      </c>
      <c r="D193" s="254" t="s">
        <v>3787</v>
      </c>
      <c r="E193" s="259"/>
      <c r="F193" s="238" t="s">
        <v>3629</v>
      </c>
      <c r="G193" s="238">
        <v>1</v>
      </c>
      <c r="H193" s="212"/>
      <c r="I193" s="223">
        <f>ROUND(Tabela17[[#This Row],[Količina]]*Tabela17[[#This Row],[cena/EM]],2)</f>
        <v>0</v>
      </c>
    </row>
    <row r="194" spans="1:9" ht="26.4">
      <c r="A194" s="444">
        <v>193</v>
      </c>
      <c r="B194" s="234" t="s">
        <v>3464</v>
      </c>
      <c r="C194" s="247" t="s">
        <v>3788</v>
      </c>
      <c r="D194" s="254" t="s">
        <v>3789</v>
      </c>
      <c r="E194" s="259"/>
      <c r="F194" s="238" t="s">
        <v>1819</v>
      </c>
      <c r="G194" s="238">
        <v>27</v>
      </c>
      <c r="H194" s="212"/>
      <c r="I194" s="223">
        <f>ROUND(Tabela17[[#This Row],[Količina]]*Tabela17[[#This Row],[cena/EM]],2)</f>
        <v>0</v>
      </c>
    </row>
    <row r="195" spans="1:9">
      <c r="A195" s="444">
        <v>194</v>
      </c>
      <c r="B195" s="454" t="s">
        <v>3464</v>
      </c>
      <c r="C195" s="455" t="s">
        <v>3703</v>
      </c>
      <c r="D195" s="456" t="s">
        <v>3704</v>
      </c>
      <c r="E195" s="301"/>
      <c r="F195" s="227">
        <f>ROUND(SUM(I196:I214),2)</f>
        <v>0</v>
      </c>
      <c r="G195" s="221"/>
      <c r="H195" s="221"/>
      <c r="I195" s="53"/>
    </row>
    <row r="196" spans="1:9" ht="188.4" customHeight="1">
      <c r="A196" s="444">
        <v>195</v>
      </c>
      <c r="B196" s="234" t="s">
        <v>3464</v>
      </c>
      <c r="C196" s="247" t="s">
        <v>3790</v>
      </c>
      <c r="D196" s="260" t="s">
        <v>3791</v>
      </c>
      <c r="E196" s="261"/>
      <c r="F196" s="262" t="s">
        <v>25</v>
      </c>
      <c r="G196" s="263">
        <v>1</v>
      </c>
      <c r="H196" s="212"/>
      <c r="I196" s="223">
        <f>ROUND(Tabela17[[#This Row],[Količina]]*Tabela17[[#This Row],[cena/EM]],2)</f>
        <v>0</v>
      </c>
    </row>
    <row r="197" spans="1:9" ht="177.6" customHeight="1">
      <c r="A197" s="444">
        <v>196</v>
      </c>
      <c r="B197" s="234" t="s">
        <v>3464</v>
      </c>
      <c r="C197" s="247" t="s">
        <v>3792</v>
      </c>
      <c r="D197" s="260" t="s">
        <v>3793</v>
      </c>
      <c r="E197" s="261"/>
      <c r="F197" s="262" t="s">
        <v>25</v>
      </c>
      <c r="G197" s="263">
        <v>1</v>
      </c>
      <c r="H197" s="212"/>
      <c r="I197" s="223">
        <f>ROUND(Tabela17[[#This Row],[Količina]]*Tabela17[[#This Row],[cena/EM]],2)</f>
        <v>0</v>
      </c>
    </row>
    <row r="198" spans="1:9" ht="184.8">
      <c r="A198" s="444">
        <v>197</v>
      </c>
      <c r="B198" s="234" t="s">
        <v>3464</v>
      </c>
      <c r="C198" s="247" t="s">
        <v>3794</v>
      </c>
      <c r="D198" s="260" t="s">
        <v>3795</v>
      </c>
      <c r="E198" s="261"/>
      <c r="F198" s="262" t="s">
        <v>25</v>
      </c>
      <c r="G198" s="263">
        <v>1</v>
      </c>
      <c r="H198" s="212"/>
      <c r="I198" s="223">
        <f>ROUND(Tabela17[[#This Row],[Količina]]*Tabela17[[#This Row],[cena/EM]],2)</f>
        <v>0</v>
      </c>
    </row>
    <row r="199" spans="1:9" ht="171.6">
      <c r="A199" s="444">
        <v>198</v>
      </c>
      <c r="B199" s="234" t="s">
        <v>3464</v>
      </c>
      <c r="C199" s="247" t="s">
        <v>3796</v>
      </c>
      <c r="D199" s="260" t="s">
        <v>3797</v>
      </c>
      <c r="E199" s="261"/>
      <c r="F199" s="262" t="s">
        <v>25</v>
      </c>
      <c r="G199" s="263">
        <v>1</v>
      </c>
      <c r="H199" s="212"/>
      <c r="I199" s="223">
        <f>ROUND(Tabela17[[#This Row],[Količina]]*Tabela17[[#This Row],[cena/EM]],2)</f>
        <v>0</v>
      </c>
    </row>
    <row r="200" spans="1:9" ht="117" customHeight="1">
      <c r="A200" s="444">
        <v>199</v>
      </c>
      <c r="B200" s="234" t="s">
        <v>3464</v>
      </c>
      <c r="C200" s="247" t="s">
        <v>3798</v>
      </c>
      <c r="D200" s="264" t="s">
        <v>3799</v>
      </c>
      <c r="E200" s="261"/>
      <c r="F200" s="238" t="s">
        <v>25</v>
      </c>
      <c r="G200" s="238">
        <v>1</v>
      </c>
      <c r="H200" s="212"/>
      <c r="I200" s="223">
        <f>ROUND(Tabela17[[#This Row],[Količina]]*Tabela17[[#This Row],[cena/EM]],2)</f>
        <v>0</v>
      </c>
    </row>
    <row r="201" spans="1:9" ht="88.8" customHeight="1">
      <c r="A201" s="444">
        <v>200</v>
      </c>
      <c r="B201" s="234" t="s">
        <v>3464</v>
      </c>
      <c r="C201" s="247" t="s">
        <v>3800</v>
      </c>
      <c r="D201" s="260" t="s">
        <v>3801</v>
      </c>
      <c r="E201" s="261"/>
      <c r="F201" s="238" t="s">
        <v>25</v>
      </c>
      <c r="G201" s="238">
        <v>2</v>
      </c>
      <c r="H201" s="212"/>
      <c r="I201" s="223">
        <f>ROUND(Tabela17[[#This Row],[Količina]]*Tabela17[[#This Row],[cena/EM]],2)</f>
        <v>0</v>
      </c>
    </row>
    <row r="202" spans="1:9" ht="98.4" customHeight="1">
      <c r="A202" s="444">
        <v>201</v>
      </c>
      <c r="B202" s="234" t="s">
        <v>3464</v>
      </c>
      <c r="C202" s="247" t="s">
        <v>3802</v>
      </c>
      <c r="D202" s="265" t="s">
        <v>3803</v>
      </c>
      <c r="E202" s="261"/>
      <c r="F202" s="256" t="s">
        <v>25</v>
      </c>
      <c r="G202" s="256">
        <v>1</v>
      </c>
      <c r="H202" s="212"/>
      <c r="I202" s="223">
        <f>ROUND(Tabela17[[#This Row],[Količina]]*Tabela17[[#This Row],[cena/EM]],2)</f>
        <v>0</v>
      </c>
    </row>
    <row r="203" spans="1:9" ht="72.599999999999994" customHeight="1">
      <c r="A203" s="444">
        <v>202</v>
      </c>
      <c r="B203" s="234" t="s">
        <v>3464</v>
      </c>
      <c r="C203" s="247" t="s">
        <v>3804</v>
      </c>
      <c r="D203" s="265" t="s">
        <v>3805</v>
      </c>
      <c r="E203" s="261"/>
      <c r="F203" s="238" t="s">
        <v>25</v>
      </c>
      <c r="G203" s="238">
        <v>1</v>
      </c>
      <c r="H203" s="212"/>
      <c r="I203" s="223">
        <f>ROUND(Tabela17[[#This Row],[Količina]]*Tabela17[[#This Row],[cena/EM]],2)</f>
        <v>0</v>
      </c>
    </row>
    <row r="204" spans="1:9" ht="60.6" customHeight="1">
      <c r="A204" s="444">
        <v>203</v>
      </c>
      <c r="B204" s="234" t="s">
        <v>3464</v>
      </c>
      <c r="C204" s="247" t="s">
        <v>3806</v>
      </c>
      <c r="D204" s="266" t="s">
        <v>3807</v>
      </c>
      <c r="E204" s="261"/>
      <c r="F204" s="256" t="s">
        <v>25</v>
      </c>
      <c r="G204" s="256">
        <v>1</v>
      </c>
      <c r="H204" s="212"/>
      <c r="I204" s="223">
        <f>ROUND(Tabela17[[#This Row],[Količina]]*Tabela17[[#This Row],[cena/EM]],2)</f>
        <v>0</v>
      </c>
    </row>
    <row r="205" spans="1:9" ht="73.8" customHeight="1">
      <c r="A205" s="444">
        <v>204</v>
      </c>
      <c r="B205" s="234" t="s">
        <v>3464</v>
      </c>
      <c r="C205" s="247" t="s">
        <v>3808</v>
      </c>
      <c r="D205" s="254" t="s">
        <v>3809</v>
      </c>
      <c r="E205" s="261"/>
      <c r="F205" s="238" t="s">
        <v>15</v>
      </c>
      <c r="G205" s="238">
        <v>1</v>
      </c>
      <c r="H205" s="212"/>
      <c r="I205" s="223">
        <f>ROUND(Tabela17[[#This Row],[Količina]]*Tabela17[[#This Row],[cena/EM]],2)</f>
        <v>0</v>
      </c>
    </row>
    <row r="206" spans="1:9" ht="72" customHeight="1">
      <c r="A206" s="444">
        <v>205</v>
      </c>
      <c r="B206" s="234" t="s">
        <v>3464</v>
      </c>
      <c r="C206" s="247" t="s">
        <v>3810</v>
      </c>
      <c r="D206" s="254" t="s">
        <v>3811</v>
      </c>
      <c r="E206" s="261"/>
      <c r="F206" s="248" t="s">
        <v>25</v>
      </c>
      <c r="G206" s="248">
        <v>1</v>
      </c>
      <c r="H206" s="212"/>
      <c r="I206" s="223">
        <f>ROUND(Tabela17[[#This Row],[Količina]]*Tabela17[[#This Row],[cena/EM]],2)</f>
        <v>0</v>
      </c>
    </row>
    <row r="207" spans="1:9" ht="45" customHeight="1">
      <c r="A207" s="444">
        <v>206</v>
      </c>
      <c r="B207" s="234" t="s">
        <v>3464</v>
      </c>
      <c r="C207" s="247" t="s">
        <v>3812</v>
      </c>
      <c r="D207" s="265" t="s">
        <v>3813</v>
      </c>
      <c r="E207" s="261"/>
      <c r="F207" s="238" t="s">
        <v>25</v>
      </c>
      <c r="G207" s="238">
        <v>1</v>
      </c>
      <c r="H207" s="212"/>
      <c r="I207" s="223">
        <f>ROUND(Tabela17[[#This Row],[Količina]]*Tabela17[[#This Row],[cena/EM]],2)</f>
        <v>0</v>
      </c>
    </row>
    <row r="208" spans="1:9" ht="284.39999999999998" customHeight="1">
      <c r="A208" s="444">
        <v>207</v>
      </c>
      <c r="B208" s="234" t="s">
        <v>3464</v>
      </c>
      <c r="C208" s="247" t="s">
        <v>3814</v>
      </c>
      <c r="D208" s="254" t="s">
        <v>3815</v>
      </c>
      <c r="E208" s="261"/>
      <c r="F208" s="256" t="s">
        <v>1702</v>
      </c>
      <c r="G208" s="256">
        <v>54</v>
      </c>
      <c r="H208" s="212"/>
      <c r="I208" s="223">
        <f>ROUND(Tabela17[[#This Row],[Količina]]*Tabela17[[#This Row],[cena/EM]],2)</f>
        <v>0</v>
      </c>
    </row>
    <row r="209" spans="1:9" ht="224.4" customHeight="1">
      <c r="A209" s="444">
        <v>208</v>
      </c>
      <c r="B209" s="234" t="s">
        <v>3464</v>
      </c>
      <c r="C209" s="247" t="s">
        <v>3816</v>
      </c>
      <c r="D209" s="254" t="s">
        <v>3817</v>
      </c>
      <c r="E209" s="261"/>
      <c r="F209" s="238" t="s">
        <v>1702</v>
      </c>
      <c r="G209" s="238">
        <v>54</v>
      </c>
      <c r="H209" s="212"/>
      <c r="I209" s="223">
        <f>ROUND(Tabela17[[#This Row],[Količina]]*Tabela17[[#This Row],[cena/EM]],2)</f>
        <v>0</v>
      </c>
    </row>
    <row r="210" spans="1:9" ht="87.6" customHeight="1">
      <c r="A210" s="444">
        <v>209</v>
      </c>
      <c r="B210" s="234" t="s">
        <v>3464</v>
      </c>
      <c r="C210" s="247" t="s">
        <v>3818</v>
      </c>
      <c r="D210" s="265" t="s">
        <v>3819</v>
      </c>
      <c r="E210" s="261"/>
      <c r="F210" s="256" t="s">
        <v>25</v>
      </c>
      <c r="G210" s="256">
        <v>1</v>
      </c>
      <c r="H210" s="212"/>
      <c r="I210" s="223">
        <f>ROUND(Tabela17[[#This Row],[Količina]]*Tabela17[[#This Row],[cena/EM]],2)</f>
        <v>0</v>
      </c>
    </row>
    <row r="211" spans="1:9" ht="42.6" customHeight="1">
      <c r="A211" s="444">
        <v>210</v>
      </c>
      <c r="B211" s="234" t="s">
        <v>3464</v>
      </c>
      <c r="C211" s="247" t="s">
        <v>3820</v>
      </c>
      <c r="D211" s="266" t="s">
        <v>3821</v>
      </c>
      <c r="E211" s="261"/>
      <c r="F211" s="256" t="s">
        <v>1702</v>
      </c>
      <c r="G211" s="256">
        <v>8</v>
      </c>
      <c r="H211" s="212"/>
      <c r="I211" s="223">
        <f>ROUND(Tabela17[[#This Row],[Količina]]*Tabela17[[#This Row],[cena/EM]],2)</f>
        <v>0</v>
      </c>
    </row>
    <row r="212" spans="1:9" ht="39.6">
      <c r="A212" s="444">
        <v>211</v>
      </c>
      <c r="B212" s="234" t="s">
        <v>3464</v>
      </c>
      <c r="C212" s="247" t="s">
        <v>3822</v>
      </c>
      <c r="D212" s="266" t="s">
        <v>3823</v>
      </c>
      <c r="E212" s="261"/>
      <c r="F212" s="256" t="s">
        <v>1702</v>
      </c>
      <c r="G212" s="256">
        <v>16</v>
      </c>
      <c r="H212" s="212"/>
      <c r="I212" s="223">
        <f>ROUND(Tabela17[[#This Row],[Količina]]*Tabela17[[#This Row],[cena/EM]],2)</f>
        <v>0</v>
      </c>
    </row>
    <row r="213" spans="1:9" ht="26.4">
      <c r="A213" s="444">
        <v>212</v>
      </c>
      <c r="B213" s="234" t="s">
        <v>3464</v>
      </c>
      <c r="C213" s="247" t="s">
        <v>3824</v>
      </c>
      <c r="D213" s="254" t="s">
        <v>3825</v>
      </c>
      <c r="E213" s="261"/>
      <c r="F213" s="238" t="s">
        <v>15</v>
      </c>
      <c r="G213" s="238">
        <v>1</v>
      </c>
      <c r="H213" s="212"/>
      <c r="I213" s="223">
        <f>ROUND(Tabela17[[#This Row],[Količina]]*Tabela17[[#This Row],[cena/EM]],2)</f>
        <v>0</v>
      </c>
    </row>
    <row r="214" spans="1:9" ht="26.4">
      <c r="A214" s="444">
        <v>213</v>
      </c>
      <c r="B214" s="234" t="s">
        <v>3464</v>
      </c>
      <c r="C214" s="247" t="s">
        <v>3826</v>
      </c>
      <c r="D214" s="266" t="s">
        <v>3789</v>
      </c>
      <c r="E214" s="261"/>
      <c r="F214" s="256" t="s">
        <v>1819</v>
      </c>
      <c r="G214" s="256">
        <v>16</v>
      </c>
      <c r="H214" s="212"/>
      <c r="I214" s="223">
        <f>ROUND(Tabela17[[#This Row],[Količina]]*Tabela17[[#This Row],[cena/EM]],2)</f>
        <v>0</v>
      </c>
    </row>
    <row r="215" spans="1:9">
      <c r="A215" s="444">
        <v>214</v>
      </c>
      <c r="B215" s="448" t="s">
        <v>3464</v>
      </c>
      <c r="C215" s="449" t="s">
        <v>3827</v>
      </c>
      <c r="D215" s="450" t="s">
        <v>3828</v>
      </c>
      <c r="E215" s="286"/>
      <c r="F215" s="217">
        <f>ROUND(SUM(F216:F217),2)</f>
        <v>0</v>
      </c>
      <c r="G215" s="217"/>
      <c r="H215" s="217"/>
      <c r="I215" s="218"/>
    </row>
    <row r="216" spans="1:9">
      <c r="A216" s="444">
        <v>215</v>
      </c>
      <c r="B216" s="451" t="s">
        <v>3464</v>
      </c>
      <c r="C216" s="452" t="s">
        <v>3829</v>
      </c>
      <c r="D216" s="453" t="s">
        <v>3830</v>
      </c>
      <c r="E216" s="290"/>
      <c r="F216" s="219">
        <f>ROUND(F218,2)</f>
        <v>0</v>
      </c>
      <c r="G216" s="219"/>
      <c r="H216" s="219"/>
      <c r="I216" s="220"/>
    </row>
    <row r="217" spans="1:9">
      <c r="A217" s="444">
        <v>216</v>
      </c>
      <c r="B217" s="451" t="s">
        <v>3464</v>
      </c>
      <c r="C217" s="452" t="s">
        <v>3831</v>
      </c>
      <c r="D217" s="453" t="s">
        <v>3832</v>
      </c>
      <c r="E217" s="290"/>
      <c r="F217" s="219">
        <f>ROUND(F243,2)</f>
        <v>0</v>
      </c>
      <c r="G217" s="219"/>
      <c r="H217" s="219"/>
      <c r="I217" s="220"/>
    </row>
    <row r="218" spans="1:9">
      <c r="A218" s="444">
        <v>217</v>
      </c>
      <c r="B218" s="454" t="s">
        <v>3464</v>
      </c>
      <c r="C218" s="455" t="s">
        <v>3829</v>
      </c>
      <c r="D218" s="456" t="s">
        <v>3830</v>
      </c>
      <c r="E218" s="301"/>
      <c r="F218" s="227">
        <f>ROUND(SUM(I219:I242),2)</f>
        <v>0</v>
      </c>
      <c r="G218" s="221"/>
      <c r="H218" s="221"/>
      <c r="I218" s="53"/>
    </row>
    <row r="219" spans="1:9" ht="309" customHeight="1">
      <c r="A219" s="444">
        <v>218</v>
      </c>
      <c r="B219" s="234" t="s">
        <v>3464</v>
      </c>
      <c r="C219" s="247" t="s">
        <v>3833</v>
      </c>
      <c r="D219" s="241" t="s">
        <v>3834</v>
      </c>
      <c r="E219" s="248"/>
      <c r="F219" s="248" t="s">
        <v>15</v>
      </c>
      <c r="G219" s="248">
        <v>1</v>
      </c>
      <c r="H219" s="212"/>
      <c r="I219" s="223">
        <f>ROUND(Tabela17[[#This Row],[Količina]]*Tabela17[[#This Row],[cena/EM]],2)</f>
        <v>0</v>
      </c>
    </row>
    <row r="220" spans="1:9" ht="299.39999999999998" customHeight="1">
      <c r="A220" s="444">
        <v>219</v>
      </c>
      <c r="B220" s="234" t="s">
        <v>3464</v>
      </c>
      <c r="C220" s="247" t="s">
        <v>3835</v>
      </c>
      <c r="D220" s="241" t="s">
        <v>3836</v>
      </c>
      <c r="E220" s="248"/>
      <c r="F220" s="248" t="s">
        <v>15</v>
      </c>
      <c r="G220" s="248">
        <v>1</v>
      </c>
      <c r="H220" s="212"/>
      <c r="I220" s="223">
        <f>ROUND(Tabela17[[#This Row],[Količina]]*Tabela17[[#This Row],[cena/EM]],2)</f>
        <v>0</v>
      </c>
    </row>
    <row r="221" spans="1:9" ht="197.4" customHeight="1">
      <c r="A221" s="444">
        <v>220</v>
      </c>
      <c r="B221" s="234" t="s">
        <v>3464</v>
      </c>
      <c r="C221" s="247" t="s">
        <v>3837</v>
      </c>
      <c r="D221" s="241" t="s">
        <v>3838</v>
      </c>
      <c r="E221" s="248"/>
      <c r="F221" s="238" t="s">
        <v>15</v>
      </c>
      <c r="G221" s="238">
        <v>2</v>
      </c>
      <c r="H221" s="212"/>
      <c r="I221" s="223">
        <f>ROUND(Tabela17[[#This Row],[Količina]]*Tabela17[[#This Row],[cena/EM]],2)</f>
        <v>0</v>
      </c>
    </row>
    <row r="222" spans="1:9" ht="101.4" customHeight="1">
      <c r="A222" s="444">
        <v>221</v>
      </c>
      <c r="B222" s="234" t="s">
        <v>3464</v>
      </c>
      <c r="C222" s="247" t="s">
        <v>3839</v>
      </c>
      <c r="D222" s="241" t="s">
        <v>3840</v>
      </c>
      <c r="E222" s="248"/>
      <c r="F222" s="267" t="s">
        <v>25</v>
      </c>
      <c r="G222" s="267">
        <v>2</v>
      </c>
      <c r="H222" s="212"/>
      <c r="I222" s="223">
        <f>ROUND(Tabela17[[#This Row],[Količina]]*Tabela17[[#This Row],[cena/EM]],2)</f>
        <v>0</v>
      </c>
    </row>
    <row r="223" spans="1:9" ht="103.2" customHeight="1">
      <c r="A223" s="444">
        <v>222</v>
      </c>
      <c r="B223" s="234" t="s">
        <v>3464</v>
      </c>
      <c r="C223" s="247" t="s">
        <v>3841</v>
      </c>
      <c r="D223" s="241" t="s">
        <v>3842</v>
      </c>
      <c r="E223" s="248"/>
      <c r="F223" s="267" t="s">
        <v>25</v>
      </c>
      <c r="G223" s="267">
        <v>1</v>
      </c>
      <c r="H223" s="212"/>
      <c r="I223" s="223">
        <f>ROUND(Tabela17[[#This Row],[Količina]]*Tabela17[[#This Row],[cena/EM]],2)</f>
        <v>0</v>
      </c>
    </row>
    <row r="224" spans="1:9" ht="61.2" customHeight="1">
      <c r="A224" s="444">
        <v>223</v>
      </c>
      <c r="B224" s="234" t="s">
        <v>3464</v>
      </c>
      <c r="C224" s="247" t="s">
        <v>3843</v>
      </c>
      <c r="D224" s="241" t="s">
        <v>3844</v>
      </c>
      <c r="E224" s="248"/>
      <c r="F224" s="268" t="s">
        <v>25</v>
      </c>
      <c r="G224" s="268">
        <v>1</v>
      </c>
      <c r="H224" s="212"/>
      <c r="I224" s="223">
        <f>ROUND(Tabela17[[#This Row],[Količina]]*Tabela17[[#This Row],[cena/EM]],2)</f>
        <v>0</v>
      </c>
    </row>
    <row r="225" spans="1:9" ht="74.400000000000006" customHeight="1">
      <c r="A225" s="444">
        <v>224</v>
      </c>
      <c r="B225" s="234" t="s">
        <v>3464</v>
      </c>
      <c r="C225" s="247" t="s">
        <v>3845</v>
      </c>
      <c r="D225" s="241" t="s">
        <v>3846</v>
      </c>
      <c r="E225" s="269"/>
      <c r="F225" s="238" t="s">
        <v>25</v>
      </c>
      <c r="G225" s="238">
        <v>2</v>
      </c>
      <c r="H225" s="212"/>
      <c r="I225" s="223">
        <f>ROUND(Tabela17[[#This Row],[Količina]]*Tabela17[[#This Row],[cena/EM]],2)</f>
        <v>0</v>
      </c>
    </row>
    <row r="226" spans="1:9" ht="85.8" customHeight="1">
      <c r="A226" s="444">
        <v>225</v>
      </c>
      <c r="B226" s="234" t="s">
        <v>3464</v>
      </c>
      <c r="C226" s="247" t="s">
        <v>3847</v>
      </c>
      <c r="D226" s="270" t="s">
        <v>3848</v>
      </c>
      <c r="E226" s="243"/>
      <c r="F226" s="268" t="s">
        <v>25</v>
      </c>
      <c r="G226" s="268">
        <v>1</v>
      </c>
      <c r="H226" s="212"/>
      <c r="I226" s="223">
        <f>ROUND(Tabela17[[#This Row],[Količina]]*Tabela17[[#This Row],[cena/EM]],2)</f>
        <v>0</v>
      </c>
    </row>
    <row r="227" spans="1:9" ht="72.599999999999994" customHeight="1">
      <c r="A227" s="444">
        <v>226</v>
      </c>
      <c r="B227" s="234" t="s">
        <v>3464</v>
      </c>
      <c r="C227" s="247" t="s">
        <v>3849</v>
      </c>
      <c r="D227" s="270" t="s">
        <v>3850</v>
      </c>
      <c r="E227" s="243"/>
      <c r="F227" s="238" t="s">
        <v>25</v>
      </c>
      <c r="G227" s="238">
        <v>5</v>
      </c>
      <c r="H227" s="212"/>
      <c r="I227" s="223">
        <f>ROUND(Tabela17[[#This Row],[Količina]]*Tabela17[[#This Row],[cena/EM]],2)</f>
        <v>0</v>
      </c>
    </row>
    <row r="228" spans="1:9" ht="75.599999999999994" customHeight="1">
      <c r="A228" s="444">
        <v>227</v>
      </c>
      <c r="B228" s="234" t="s">
        <v>3464</v>
      </c>
      <c r="C228" s="247" t="s">
        <v>3851</v>
      </c>
      <c r="D228" s="270" t="s">
        <v>3852</v>
      </c>
      <c r="E228" s="269"/>
      <c r="F228" s="238" t="s">
        <v>25</v>
      </c>
      <c r="G228" s="238">
        <v>3</v>
      </c>
      <c r="H228" s="212"/>
      <c r="I228" s="223">
        <f>ROUND(Tabela17[[#This Row],[Količina]]*Tabela17[[#This Row],[cena/EM]],2)</f>
        <v>0</v>
      </c>
    </row>
    <row r="229" spans="1:9" ht="74.400000000000006" customHeight="1">
      <c r="A229" s="444">
        <v>228</v>
      </c>
      <c r="B229" s="234" t="s">
        <v>3464</v>
      </c>
      <c r="C229" s="247" t="s">
        <v>3853</v>
      </c>
      <c r="D229" s="270" t="s">
        <v>3854</v>
      </c>
      <c r="E229" s="269"/>
      <c r="F229" s="248" t="s">
        <v>25</v>
      </c>
      <c r="G229" s="248">
        <v>2</v>
      </c>
      <c r="H229" s="212"/>
      <c r="I229" s="223">
        <f>ROUND(Tabela17[[#This Row],[Količina]]*Tabela17[[#This Row],[cena/EM]],2)</f>
        <v>0</v>
      </c>
    </row>
    <row r="230" spans="1:9" ht="61.8" customHeight="1">
      <c r="A230" s="444">
        <v>229</v>
      </c>
      <c r="B230" s="234" t="s">
        <v>3464</v>
      </c>
      <c r="C230" s="247" t="s">
        <v>3855</v>
      </c>
      <c r="D230" s="271" t="s">
        <v>3856</v>
      </c>
      <c r="E230" s="269"/>
      <c r="F230" s="248" t="s">
        <v>25</v>
      </c>
      <c r="G230" s="248">
        <v>2</v>
      </c>
      <c r="H230" s="212"/>
      <c r="I230" s="223">
        <f>ROUND(Tabela17[[#This Row],[Količina]]*Tabela17[[#This Row],[cena/EM]],2)</f>
        <v>0</v>
      </c>
    </row>
    <row r="231" spans="1:9" ht="171.6">
      <c r="A231" s="444">
        <v>230</v>
      </c>
      <c r="B231" s="234" t="s">
        <v>3464</v>
      </c>
      <c r="C231" s="247" t="s">
        <v>3857</v>
      </c>
      <c r="D231" s="271" t="s">
        <v>3858</v>
      </c>
      <c r="E231" s="269"/>
      <c r="F231" s="267" t="s">
        <v>25</v>
      </c>
      <c r="G231" s="267">
        <v>2</v>
      </c>
      <c r="H231" s="212"/>
      <c r="I231" s="223">
        <f>ROUND(Tabela17[[#This Row],[Količina]]*Tabela17[[#This Row],[cena/EM]],2)</f>
        <v>0</v>
      </c>
    </row>
    <row r="232" spans="1:9" ht="179.4" customHeight="1">
      <c r="A232" s="444">
        <v>231</v>
      </c>
      <c r="B232" s="234" t="s">
        <v>3464</v>
      </c>
      <c r="C232" s="247" t="s">
        <v>3859</v>
      </c>
      <c r="D232" s="271" t="s">
        <v>3860</v>
      </c>
      <c r="E232" s="269"/>
      <c r="F232" s="267" t="s">
        <v>25</v>
      </c>
      <c r="G232" s="267">
        <v>1</v>
      </c>
      <c r="H232" s="212"/>
      <c r="I232" s="223">
        <f>ROUND(Tabela17[[#This Row],[Količina]]*Tabela17[[#This Row],[cena/EM]],2)</f>
        <v>0</v>
      </c>
    </row>
    <row r="233" spans="1:9" ht="177.6" customHeight="1">
      <c r="A233" s="444">
        <v>232</v>
      </c>
      <c r="B233" s="234" t="s">
        <v>3464</v>
      </c>
      <c r="C233" s="247" t="s">
        <v>3861</v>
      </c>
      <c r="D233" s="271" t="s">
        <v>3862</v>
      </c>
      <c r="E233" s="269"/>
      <c r="F233" s="267" t="s">
        <v>25</v>
      </c>
      <c r="G233" s="267">
        <v>2</v>
      </c>
      <c r="H233" s="212"/>
      <c r="I233" s="223">
        <f>ROUND(Tabela17[[#This Row],[Količina]]*Tabela17[[#This Row],[cena/EM]],2)</f>
        <v>0</v>
      </c>
    </row>
    <row r="234" spans="1:9" ht="102" customHeight="1">
      <c r="A234" s="444">
        <v>233</v>
      </c>
      <c r="B234" s="234" t="s">
        <v>3464</v>
      </c>
      <c r="C234" s="247" t="s">
        <v>3863</v>
      </c>
      <c r="D234" s="241" t="s">
        <v>3864</v>
      </c>
      <c r="E234" s="269"/>
      <c r="F234" s="267" t="s">
        <v>25</v>
      </c>
      <c r="G234" s="267">
        <v>2</v>
      </c>
      <c r="H234" s="212"/>
      <c r="I234" s="223">
        <f>ROUND(Tabela17[[#This Row],[Količina]]*Tabela17[[#This Row],[cena/EM]],2)</f>
        <v>0</v>
      </c>
    </row>
    <row r="235" spans="1:9" ht="101.4" customHeight="1">
      <c r="A235" s="444">
        <v>234</v>
      </c>
      <c r="B235" s="234" t="s">
        <v>3464</v>
      </c>
      <c r="C235" s="247" t="s">
        <v>3865</v>
      </c>
      <c r="D235" s="241" t="s">
        <v>3864</v>
      </c>
      <c r="E235" s="269"/>
      <c r="F235" s="267" t="s">
        <v>25</v>
      </c>
      <c r="G235" s="267">
        <v>1</v>
      </c>
      <c r="H235" s="212"/>
      <c r="I235" s="223">
        <f>ROUND(Tabela17[[#This Row],[Količina]]*Tabela17[[#This Row],[cena/EM]],2)</f>
        <v>0</v>
      </c>
    </row>
    <row r="236" spans="1:9" ht="96" customHeight="1">
      <c r="A236" s="444">
        <v>235</v>
      </c>
      <c r="B236" s="234" t="s">
        <v>3464</v>
      </c>
      <c r="C236" s="247" t="s">
        <v>3866</v>
      </c>
      <c r="D236" s="241" t="s">
        <v>3864</v>
      </c>
      <c r="E236" s="269"/>
      <c r="F236" s="267" t="s">
        <v>25</v>
      </c>
      <c r="G236" s="267">
        <v>2</v>
      </c>
      <c r="H236" s="212"/>
      <c r="I236" s="223">
        <f>ROUND(Tabela17[[#This Row],[Količina]]*Tabela17[[#This Row],[cena/EM]],2)</f>
        <v>0</v>
      </c>
    </row>
    <row r="237" spans="1:9" ht="264">
      <c r="A237" s="444">
        <v>236</v>
      </c>
      <c r="B237" s="234" t="s">
        <v>3464</v>
      </c>
      <c r="C237" s="247" t="s">
        <v>3867</v>
      </c>
      <c r="D237" s="270" t="s">
        <v>3868</v>
      </c>
      <c r="E237" s="269"/>
      <c r="F237" s="267" t="s">
        <v>165</v>
      </c>
      <c r="G237" s="272">
        <v>590</v>
      </c>
      <c r="H237" s="212"/>
      <c r="I237" s="223">
        <f>ROUND(Tabela17[[#This Row],[Količina]]*Tabela17[[#This Row],[cena/EM]],2)</f>
        <v>0</v>
      </c>
    </row>
    <row r="238" spans="1:9" ht="132">
      <c r="A238" s="444">
        <v>237</v>
      </c>
      <c r="B238" s="234" t="s">
        <v>3464</v>
      </c>
      <c r="C238" s="247" t="s">
        <v>3869</v>
      </c>
      <c r="D238" s="270" t="s">
        <v>3870</v>
      </c>
      <c r="E238" s="269"/>
      <c r="F238" s="267" t="s">
        <v>3871</v>
      </c>
      <c r="G238" s="267">
        <v>14</v>
      </c>
      <c r="H238" s="212"/>
      <c r="I238" s="223">
        <f>ROUND(Tabela17[[#This Row],[Količina]]*Tabela17[[#This Row],[cena/EM]],2)</f>
        <v>0</v>
      </c>
    </row>
    <row r="239" spans="1:9" ht="132">
      <c r="A239" s="444">
        <v>238</v>
      </c>
      <c r="B239" s="234" t="s">
        <v>3464</v>
      </c>
      <c r="C239" s="247" t="s">
        <v>3872</v>
      </c>
      <c r="D239" s="270" t="s">
        <v>3873</v>
      </c>
      <c r="E239" s="269"/>
      <c r="F239" s="267" t="s">
        <v>3871</v>
      </c>
      <c r="G239" s="267">
        <v>12</v>
      </c>
      <c r="H239" s="212"/>
      <c r="I239" s="223">
        <f>ROUND(Tabela17[[#This Row],[Količina]]*Tabela17[[#This Row],[cena/EM]],2)</f>
        <v>0</v>
      </c>
    </row>
    <row r="240" spans="1:9" ht="124.8" customHeight="1">
      <c r="A240" s="444">
        <v>239</v>
      </c>
      <c r="B240" s="234" t="s">
        <v>3464</v>
      </c>
      <c r="C240" s="247" t="s">
        <v>3874</v>
      </c>
      <c r="D240" s="270" t="s">
        <v>3875</v>
      </c>
      <c r="E240" s="243"/>
      <c r="F240" s="267" t="s">
        <v>3871</v>
      </c>
      <c r="G240" s="267">
        <v>3</v>
      </c>
      <c r="H240" s="212"/>
      <c r="I240" s="223">
        <f>ROUND(Tabela17[[#This Row],[Količina]]*Tabela17[[#This Row],[cena/EM]],2)</f>
        <v>0</v>
      </c>
    </row>
    <row r="241" spans="1:9" ht="45" customHeight="1">
      <c r="A241" s="444">
        <v>240</v>
      </c>
      <c r="B241" s="234" t="s">
        <v>3464</v>
      </c>
      <c r="C241" s="247" t="s">
        <v>3876</v>
      </c>
      <c r="D241" s="270" t="s">
        <v>3877</v>
      </c>
      <c r="E241" s="243"/>
      <c r="F241" s="238" t="s">
        <v>25</v>
      </c>
      <c r="G241" s="238">
        <v>8</v>
      </c>
      <c r="H241" s="212"/>
      <c r="I241" s="223">
        <f>ROUND(Tabela17[[#This Row],[Količina]]*Tabela17[[#This Row],[cena/EM]],2)</f>
        <v>0</v>
      </c>
    </row>
    <row r="242" spans="1:9" ht="30" customHeight="1">
      <c r="A242" s="444">
        <v>241</v>
      </c>
      <c r="B242" s="234" t="s">
        <v>3464</v>
      </c>
      <c r="C242" s="247" t="s">
        <v>3878</v>
      </c>
      <c r="D242" s="246" t="s">
        <v>3879</v>
      </c>
      <c r="E242" s="273"/>
      <c r="F242" s="248" t="s">
        <v>1819</v>
      </c>
      <c r="G242" s="248">
        <v>8</v>
      </c>
      <c r="H242" s="212"/>
      <c r="I242" s="223">
        <f>ROUND(Tabela17[[#This Row],[Količina]]*Tabela17[[#This Row],[cena/EM]],2)</f>
        <v>0</v>
      </c>
    </row>
    <row r="243" spans="1:9">
      <c r="A243" s="444">
        <v>242</v>
      </c>
      <c r="B243" s="454" t="s">
        <v>3464</v>
      </c>
      <c r="C243" s="455" t="s">
        <v>3831</v>
      </c>
      <c r="D243" s="456" t="s">
        <v>3832</v>
      </c>
      <c r="E243" s="301"/>
      <c r="F243" s="227">
        <f>ROUND(SUM(I244:I250),2)</f>
        <v>0</v>
      </c>
      <c r="G243" s="221"/>
      <c r="H243" s="221"/>
      <c r="I243" s="53"/>
    </row>
    <row r="244" spans="1:9" ht="132">
      <c r="A244" s="444">
        <v>243</v>
      </c>
      <c r="B244" s="234" t="s">
        <v>3464</v>
      </c>
      <c r="C244" s="247" t="s">
        <v>3880</v>
      </c>
      <c r="D244" s="271" t="s">
        <v>3881</v>
      </c>
      <c r="E244" s="269"/>
      <c r="F244" s="268" t="s">
        <v>25</v>
      </c>
      <c r="G244" s="268">
        <v>1</v>
      </c>
      <c r="H244" s="212"/>
      <c r="I244" s="223">
        <f>ROUND(Tabela17[[#This Row],[Količina]]*Tabela17[[#This Row],[cena/EM]],2)</f>
        <v>0</v>
      </c>
    </row>
    <row r="245" spans="1:9" ht="66">
      <c r="A245" s="444">
        <v>244</v>
      </c>
      <c r="B245" s="234" t="s">
        <v>3464</v>
      </c>
      <c r="C245" s="247" t="s">
        <v>3882</v>
      </c>
      <c r="D245" s="271" t="s">
        <v>3883</v>
      </c>
      <c r="E245" s="269"/>
      <c r="F245" s="238" t="s">
        <v>25</v>
      </c>
      <c r="G245" s="238">
        <v>3</v>
      </c>
      <c r="H245" s="212"/>
      <c r="I245" s="223">
        <f>ROUND(Tabela17[[#This Row],[Količina]]*Tabela17[[#This Row],[cena/EM]],2)</f>
        <v>0</v>
      </c>
    </row>
    <row r="246" spans="1:9" ht="66">
      <c r="A246" s="444">
        <v>245</v>
      </c>
      <c r="B246" s="234" t="s">
        <v>3464</v>
      </c>
      <c r="C246" s="247" t="s">
        <v>3884</v>
      </c>
      <c r="D246" s="271" t="s">
        <v>3852</v>
      </c>
      <c r="E246" s="269"/>
      <c r="F246" s="238" t="s">
        <v>25</v>
      </c>
      <c r="G246" s="238">
        <v>1</v>
      </c>
      <c r="H246" s="212"/>
      <c r="I246" s="223">
        <f>ROUND(Tabela17[[#This Row],[Količina]]*Tabela17[[#This Row],[cena/EM]],2)</f>
        <v>0</v>
      </c>
    </row>
    <row r="247" spans="1:9" ht="26.4">
      <c r="A247" s="444">
        <v>246</v>
      </c>
      <c r="B247" s="234" t="s">
        <v>3464</v>
      </c>
      <c r="C247" s="247" t="s">
        <v>3885</v>
      </c>
      <c r="D247" s="241" t="s">
        <v>3886</v>
      </c>
      <c r="E247" s="269"/>
      <c r="F247" s="238" t="s">
        <v>25</v>
      </c>
      <c r="G247" s="238">
        <v>1</v>
      </c>
      <c r="H247" s="212"/>
      <c r="I247" s="223">
        <f>ROUND(Tabela17[[#This Row],[Količina]]*Tabela17[[#This Row],[cena/EM]],2)</f>
        <v>0</v>
      </c>
    </row>
    <row r="248" spans="1:9" ht="265.2" customHeight="1">
      <c r="A248" s="444">
        <v>247</v>
      </c>
      <c r="B248" s="234" t="s">
        <v>3464</v>
      </c>
      <c r="C248" s="247" t="s">
        <v>3887</v>
      </c>
      <c r="D248" s="271" t="s">
        <v>3868</v>
      </c>
      <c r="E248" s="269"/>
      <c r="F248" s="267" t="s">
        <v>165</v>
      </c>
      <c r="G248" s="272">
        <v>100</v>
      </c>
      <c r="H248" s="212"/>
      <c r="I248" s="223">
        <f>ROUND(Tabela17[[#This Row],[Količina]]*Tabela17[[#This Row],[cena/EM]],2)</f>
        <v>0</v>
      </c>
    </row>
    <row r="249" spans="1:9" ht="198">
      <c r="A249" s="444">
        <v>248</v>
      </c>
      <c r="B249" s="234" t="s">
        <v>3464</v>
      </c>
      <c r="C249" s="247" t="s">
        <v>3888</v>
      </c>
      <c r="D249" s="271" t="s">
        <v>3889</v>
      </c>
      <c r="E249" s="269"/>
      <c r="F249" s="267" t="s">
        <v>25</v>
      </c>
      <c r="G249" s="267">
        <v>3</v>
      </c>
      <c r="H249" s="212"/>
      <c r="I249" s="223">
        <f>ROUND(Tabela17[[#This Row],[Količina]]*Tabela17[[#This Row],[cena/EM]],2)</f>
        <v>0</v>
      </c>
    </row>
    <row r="250" spans="1:9" ht="26.4">
      <c r="A250" s="444">
        <v>249</v>
      </c>
      <c r="B250" s="234" t="s">
        <v>3464</v>
      </c>
      <c r="C250" s="247" t="s">
        <v>3890</v>
      </c>
      <c r="D250" s="246" t="s">
        <v>3879</v>
      </c>
      <c r="E250" s="273"/>
      <c r="F250" s="248" t="s">
        <v>1819</v>
      </c>
      <c r="G250" s="248">
        <v>3</v>
      </c>
      <c r="H250" s="212"/>
      <c r="I250" s="223">
        <f>ROUND(Tabela17[[#This Row],[Količina]]*Tabela17[[#This Row],[cena/EM]],2)</f>
        <v>0</v>
      </c>
    </row>
  </sheetData>
  <sheetProtection algorithmName="SHA-512" hashValue="YKTXMPYIjweOPOwbGPlnU56GdBGdg8cWPbFqsoTtzYJR7pJtO8c9cjtP3Mk1VH9BDEBY1SILjpo81WLlvJkrDQ==" saltValue="6EUtT68SekZh3/SZIyiq8A==" spinCount="100000" sheet="1" objects="1" scenarios="1"/>
  <conditionalFormatting sqref="H12">
    <cfRule type="containsBlanks" dxfId="5" priority="3">
      <formula>LEN(TRIM(H12))=0</formula>
    </cfRule>
  </conditionalFormatting>
  <conditionalFormatting sqref="H244:H250 H219:H242 H196:H214 H152:H194 H133:H147 H117:H131 H95:H115 H86:H93 H61:H84 H41:H59 H13:H39">
    <cfRule type="containsBlanks" dxfId="4" priority="1">
      <formula>LEN(TRIM(H13))=0</formula>
    </cfRule>
  </conditionalFormatting>
  <dataValidations count="1">
    <dataValidation type="custom" allowBlank="1" showInputMessage="1" showErrorMessage="1" errorTitle="Preverite vnos" error="Ceno na EM je potrebno vnesti zaokroženo  na dve decimalni mesti." sqref="H219:H242 H1:H2 H61:H84 H152:H194 H117:H131 H196:H214 H12:H39 H41:H59 H86:H93 H95:H115 H133:H147 H244:H1048576" xr:uid="{00000000-0002-0000-1100-000000000000}">
      <formula1>H1=ROUND(H1,2)</formula1>
    </dataValidation>
  </dataValidations>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I31"/>
  <sheetViews>
    <sheetView zoomScaleNormal="100" workbookViewId="0">
      <selection activeCell="E23" sqref="E23"/>
    </sheetView>
  </sheetViews>
  <sheetFormatPr defaultRowHeight="14.4"/>
  <cols>
    <col min="1" max="1" width="7.33203125" style="457" bestFit="1" customWidth="1"/>
    <col min="2" max="2" width="8" style="457" customWidth="1"/>
    <col min="3" max="3" width="10.6640625" style="457" bestFit="1" customWidth="1"/>
    <col min="4" max="4" width="61.109375" style="457" customWidth="1"/>
    <col min="5" max="5" width="22" style="457" customWidth="1"/>
    <col min="6" max="6" width="15.6640625" style="457" customWidth="1"/>
    <col min="7" max="8" width="12.6640625" style="457" customWidth="1"/>
    <col min="9" max="9" width="15.6640625" style="457" customWidth="1"/>
    <col min="10" max="16384" width="8.88671875" style="457"/>
  </cols>
  <sheetData>
    <row r="1" spans="1:9">
      <c r="A1" s="229" t="s">
        <v>531</v>
      </c>
      <c r="B1" s="230" t="s">
        <v>532</v>
      </c>
      <c r="C1" s="230" t="s">
        <v>533</v>
      </c>
      <c r="D1" s="231" t="s">
        <v>534</v>
      </c>
      <c r="E1" s="229" t="s">
        <v>535</v>
      </c>
      <c r="F1" s="232" t="s">
        <v>536</v>
      </c>
      <c r="G1" s="229" t="s">
        <v>537</v>
      </c>
      <c r="H1" s="232" t="s">
        <v>538</v>
      </c>
      <c r="I1" s="229" t="s">
        <v>539</v>
      </c>
    </row>
    <row r="2" spans="1:9" ht="27.6">
      <c r="A2" s="239">
        <v>1</v>
      </c>
      <c r="B2" s="279" t="s">
        <v>3907</v>
      </c>
      <c r="C2" s="280" t="s">
        <v>3891</v>
      </c>
      <c r="D2" s="281" t="s">
        <v>3950</v>
      </c>
      <c r="E2" s="282"/>
      <c r="F2" s="215">
        <f t="shared" ref="F2:F3" si="0">ROUND(F3,2)</f>
        <v>0</v>
      </c>
      <c r="G2" s="214"/>
      <c r="H2" s="215"/>
      <c r="I2" s="216"/>
    </row>
    <row r="3" spans="1:9" ht="20.399999999999999" customHeight="1">
      <c r="A3" s="239">
        <v>2</v>
      </c>
      <c r="B3" s="283" t="s">
        <v>3907</v>
      </c>
      <c r="C3" s="284" t="s">
        <v>3892</v>
      </c>
      <c r="D3" s="285" t="s">
        <v>3950</v>
      </c>
      <c r="E3" s="286"/>
      <c r="F3" s="217">
        <f t="shared" si="0"/>
        <v>0</v>
      </c>
      <c r="G3" s="217"/>
      <c r="H3" s="217"/>
      <c r="I3" s="218"/>
    </row>
    <row r="4" spans="1:9">
      <c r="A4" s="239">
        <v>3</v>
      </c>
      <c r="B4" s="287" t="s">
        <v>3907</v>
      </c>
      <c r="C4" s="288" t="s">
        <v>3893</v>
      </c>
      <c r="D4" s="289" t="str">
        <f>D5</f>
        <v>ELABORAT TEHNOLOGIJE ŽELEZNIŠKEGA PROMETA V ČASU IZVAJANJA DEL</v>
      </c>
      <c r="E4" s="290"/>
      <c r="F4" s="219">
        <f>ROUND(F5,2)</f>
        <v>0</v>
      </c>
      <c r="G4" s="219"/>
      <c r="H4" s="219"/>
      <c r="I4" s="220"/>
    </row>
    <row r="5" spans="1:9" ht="27.6">
      <c r="A5" s="239">
        <v>4</v>
      </c>
      <c r="B5" s="298" t="s">
        <v>3907</v>
      </c>
      <c r="C5" s="299" t="s">
        <v>3893</v>
      </c>
      <c r="D5" s="300" t="s">
        <v>3950</v>
      </c>
      <c r="E5" s="301"/>
      <c r="F5" s="227">
        <f>ROUND(SUM(I6:I31),2)</f>
        <v>0</v>
      </c>
      <c r="G5" s="221"/>
      <c r="H5" s="53"/>
      <c r="I5" s="53"/>
    </row>
    <row r="6" spans="1:9">
      <c r="A6" s="239">
        <v>5</v>
      </c>
      <c r="B6" s="234" t="s">
        <v>3907</v>
      </c>
      <c r="C6" s="247" t="s">
        <v>3894</v>
      </c>
      <c r="D6" s="302" t="s">
        <v>3908</v>
      </c>
      <c r="E6" s="237"/>
      <c r="F6" s="274" t="s">
        <v>25</v>
      </c>
      <c r="G6" s="222">
        <v>1</v>
      </c>
      <c r="H6" s="212"/>
      <c r="I6" s="223">
        <f>ROUND(Tabela11820[[#This Row],[Količina]]*Tabela11820[[#This Row],[cena/EM]],2)</f>
        <v>0</v>
      </c>
    </row>
    <row r="7" spans="1:9">
      <c r="A7" s="239">
        <v>6</v>
      </c>
      <c r="B7" s="234" t="s">
        <v>3907</v>
      </c>
      <c r="C7" s="247" t="s">
        <v>3895</v>
      </c>
      <c r="D7" s="302" t="s">
        <v>3909</v>
      </c>
      <c r="E7" s="237"/>
      <c r="F7" s="274" t="s">
        <v>25</v>
      </c>
      <c r="G7" s="222">
        <v>1</v>
      </c>
      <c r="H7" s="212"/>
      <c r="I7" s="223">
        <f>ROUND(Tabela11820[[#This Row],[Količina]]*Tabela11820[[#This Row],[cena/EM]],2)</f>
        <v>0</v>
      </c>
    </row>
    <row r="8" spans="1:9">
      <c r="A8" s="239">
        <v>7</v>
      </c>
      <c r="B8" s="234" t="s">
        <v>3907</v>
      </c>
      <c r="C8" s="247" t="s">
        <v>3896</v>
      </c>
      <c r="D8" s="302" t="s">
        <v>3908</v>
      </c>
      <c r="E8" s="237"/>
      <c r="F8" s="274" t="s">
        <v>25</v>
      </c>
      <c r="G8" s="222">
        <v>1</v>
      </c>
      <c r="H8" s="212"/>
      <c r="I8" s="223">
        <f>ROUND(Tabela11820[[#This Row],[Količina]]*Tabela11820[[#This Row],[cena/EM]],2)</f>
        <v>0</v>
      </c>
    </row>
    <row r="9" spans="1:9">
      <c r="A9" s="239">
        <v>8</v>
      </c>
      <c r="B9" s="234" t="s">
        <v>3907</v>
      </c>
      <c r="C9" s="247" t="s">
        <v>3897</v>
      </c>
      <c r="D9" s="302" t="s">
        <v>3909</v>
      </c>
      <c r="E9" s="237"/>
      <c r="F9" s="274" t="s">
        <v>25</v>
      </c>
      <c r="G9" s="222">
        <v>1</v>
      </c>
      <c r="H9" s="212"/>
      <c r="I9" s="223">
        <f>ROUND(Tabela11820[[#This Row],[Količina]]*Tabela11820[[#This Row],[cena/EM]],2)</f>
        <v>0</v>
      </c>
    </row>
    <row r="10" spans="1:9">
      <c r="A10" s="239">
        <v>9</v>
      </c>
      <c r="B10" s="234" t="s">
        <v>3907</v>
      </c>
      <c r="C10" s="247" t="s">
        <v>3898</v>
      </c>
      <c r="D10" s="302" t="s">
        <v>3910</v>
      </c>
      <c r="E10" s="237"/>
      <c r="F10" s="274" t="s">
        <v>25</v>
      </c>
      <c r="G10" s="222">
        <v>1</v>
      </c>
      <c r="H10" s="212"/>
      <c r="I10" s="223">
        <f>ROUND(Tabela11820[[#This Row],[Količina]]*Tabela11820[[#This Row],[cena/EM]],2)</f>
        <v>0</v>
      </c>
    </row>
    <row r="11" spans="1:9">
      <c r="A11" s="239">
        <v>10</v>
      </c>
      <c r="B11" s="234" t="s">
        <v>3907</v>
      </c>
      <c r="C11" s="247" t="s">
        <v>3911</v>
      </c>
      <c r="D11" s="302" t="s">
        <v>3912</v>
      </c>
      <c r="E11" s="237"/>
      <c r="F11" s="274" t="s">
        <v>25</v>
      </c>
      <c r="G11" s="222">
        <v>1</v>
      </c>
      <c r="H11" s="212"/>
      <c r="I11" s="223">
        <f>ROUND(Tabela11820[[#This Row],[Količina]]*Tabela11820[[#This Row],[cena/EM]],2)</f>
        <v>0</v>
      </c>
    </row>
    <row r="12" spans="1:9">
      <c r="A12" s="239">
        <v>11</v>
      </c>
      <c r="B12" s="234" t="s">
        <v>3907</v>
      </c>
      <c r="C12" s="247" t="s">
        <v>3913</v>
      </c>
      <c r="D12" s="302" t="s">
        <v>3914</v>
      </c>
      <c r="E12" s="237"/>
      <c r="F12" s="274" t="s">
        <v>25</v>
      </c>
      <c r="G12" s="222">
        <v>1</v>
      </c>
      <c r="H12" s="212"/>
      <c r="I12" s="223">
        <f>ROUND(Tabela11820[[#This Row],[Količina]]*Tabela11820[[#This Row],[cena/EM]],2)</f>
        <v>0</v>
      </c>
    </row>
    <row r="13" spans="1:9">
      <c r="A13" s="239">
        <v>12</v>
      </c>
      <c r="B13" s="234" t="s">
        <v>3907</v>
      </c>
      <c r="C13" s="247" t="s">
        <v>3915</v>
      </c>
      <c r="D13" s="302" t="s">
        <v>3912</v>
      </c>
      <c r="E13" s="237"/>
      <c r="F13" s="274" t="s">
        <v>25</v>
      </c>
      <c r="G13" s="222">
        <v>1</v>
      </c>
      <c r="H13" s="212"/>
      <c r="I13" s="223">
        <f>ROUND(Tabela11820[[#This Row],[Količina]]*Tabela11820[[#This Row],[cena/EM]],2)</f>
        <v>0</v>
      </c>
    </row>
    <row r="14" spans="1:9">
      <c r="A14" s="239">
        <v>13</v>
      </c>
      <c r="B14" s="234" t="s">
        <v>3907</v>
      </c>
      <c r="C14" s="247" t="s">
        <v>3916</v>
      </c>
      <c r="D14" s="302" t="s">
        <v>3917</v>
      </c>
      <c r="E14" s="237"/>
      <c r="F14" s="274" t="s">
        <v>25</v>
      </c>
      <c r="G14" s="222">
        <v>1</v>
      </c>
      <c r="H14" s="212"/>
      <c r="I14" s="223">
        <f>ROUND(Tabela11820[[#This Row],[Količina]]*Tabela11820[[#This Row],[cena/EM]],2)</f>
        <v>0</v>
      </c>
    </row>
    <row r="15" spans="1:9">
      <c r="A15" s="239">
        <v>14</v>
      </c>
      <c r="B15" s="234" t="s">
        <v>3907</v>
      </c>
      <c r="C15" s="247" t="s">
        <v>3918</v>
      </c>
      <c r="D15" s="302" t="s">
        <v>3910</v>
      </c>
      <c r="E15" s="237"/>
      <c r="F15" s="274" t="s">
        <v>25</v>
      </c>
      <c r="G15" s="222">
        <v>1</v>
      </c>
      <c r="H15" s="212"/>
      <c r="I15" s="223">
        <f>ROUND(Tabela11820[[#This Row],[Količina]]*Tabela11820[[#This Row],[cena/EM]],2)</f>
        <v>0</v>
      </c>
    </row>
    <row r="16" spans="1:9">
      <c r="A16" s="239">
        <v>15</v>
      </c>
      <c r="B16" s="234" t="s">
        <v>3907</v>
      </c>
      <c r="C16" s="247" t="s">
        <v>3919</v>
      </c>
      <c r="D16" s="302" t="s">
        <v>3920</v>
      </c>
      <c r="E16" s="237"/>
      <c r="F16" s="274" t="s">
        <v>25</v>
      </c>
      <c r="G16" s="222">
        <v>1</v>
      </c>
      <c r="H16" s="212"/>
      <c r="I16" s="223">
        <f>ROUND(Tabela11820[[#This Row],[Količina]]*Tabela11820[[#This Row],[cena/EM]],2)</f>
        <v>0</v>
      </c>
    </row>
    <row r="17" spans="1:9">
      <c r="A17" s="239">
        <v>16</v>
      </c>
      <c r="B17" s="234" t="s">
        <v>3907</v>
      </c>
      <c r="C17" s="247" t="s">
        <v>3921</v>
      </c>
      <c r="D17" s="302" t="s">
        <v>3912</v>
      </c>
      <c r="E17" s="237"/>
      <c r="F17" s="274" t="s">
        <v>25</v>
      </c>
      <c r="G17" s="222">
        <v>1</v>
      </c>
      <c r="H17" s="212"/>
      <c r="I17" s="223">
        <f>ROUND(Tabela11820[[#This Row],[Količina]]*Tabela11820[[#This Row],[cena/EM]],2)</f>
        <v>0</v>
      </c>
    </row>
    <row r="18" spans="1:9">
      <c r="A18" s="239">
        <v>17</v>
      </c>
      <c r="B18" s="234" t="s">
        <v>3907</v>
      </c>
      <c r="C18" s="247" t="s">
        <v>3922</v>
      </c>
      <c r="D18" s="302" t="s">
        <v>3923</v>
      </c>
      <c r="E18" s="237"/>
      <c r="F18" s="274" t="s">
        <v>25</v>
      </c>
      <c r="G18" s="222">
        <v>1</v>
      </c>
      <c r="H18" s="212"/>
      <c r="I18" s="223">
        <f>ROUND(Tabela11820[[#This Row],[Količina]]*Tabela11820[[#This Row],[cena/EM]],2)</f>
        <v>0</v>
      </c>
    </row>
    <row r="19" spans="1:9">
      <c r="A19" s="239">
        <v>18</v>
      </c>
      <c r="B19" s="234" t="s">
        <v>3907</v>
      </c>
      <c r="C19" s="247" t="s">
        <v>3924</v>
      </c>
      <c r="D19" s="302" t="s">
        <v>3910</v>
      </c>
      <c r="E19" s="237"/>
      <c r="F19" s="274" t="s">
        <v>25</v>
      </c>
      <c r="G19" s="222">
        <v>1</v>
      </c>
      <c r="H19" s="212"/>
      <c r="I19" s="223">
        <f>ROUND(Tabela11820[[#This Row],[Količina]]*Tabela11820[[#This Row],[cena/EM]],2)</f>
        <v>0</v>
      </c>
    </row>
    <row r="20" spans="1:9">
      <c r="A20" s="239">
        <v>19</v>
      </c>
      <c r="B20" s="234" t="s">
        <v>3907</v>
      </c>
      <c r="C20" s="247" t="s">
        <v>3925</v>
      </c>
      <c r="D20" s="302" t="s">
        <v>3926</v>
      </c>
      <c r="E20" s="237"/>
      <c r="F20" s="274" t="s">
        <v>25</v>
      </c>
      <c r="G20" s="222">
        <v>1</v>
      </c>
      <c r="H20" s="212"/>
      <c r="I20" s="223">
        <f>ROUND(Tabela11820[[#This Row],[Količina]]*Tabela11820[[#This Row],[cena/EM]],2)</f>
        <v>0</v>
      </c>
    </row>
    <row r="21" spans="1:9">
      <c r="A21" s="239">
        <v>20</v>
      </c>
      <c r="B21" s="234" t="s">
        <v>3907</v>
      </c>
      <c r="C21" s="247" t="s">
        <v>3927</v>
      </c>
      <c r="D21" s="302" t="s">
        <v>3928</v>
      </c>
      <c r="E21" s="305"/>
      <c r="F21" s="274" t="s">
        <v>25</v>
      </c>
      <c r="G21" s="222">
        <v>1</v>
      </c>
      <c r="H21" s="212"/>
      <c r="I21" s="223">
        <f>ROUND(Tabela11820[[#This Row],[Količina]]*Tabela11820[[#This Row],[cena/EM]],2)</f>
        <v>0</v>
      </c>
    </row>
    <row r="22" spans="1:9">
      <c r="A22" s="239">
        <v>21</v>
      </c>
      <c r="B22" s="234" t="s">
        <v>3907</v>
      </c>
      <c r="C22" s="247" t="s">
        <v>3929</v>
      </c>
      <c r="D22" s="302" t="s">
        <v>3930</v>
      </c>
      <c r="E22" s="305"/>
      <c r="F22" s="274" t="s">
        <v>25</v>
      </c>
      <c r="G22" s="222">
        <v>1</v>
      </c>
      <c r="H22" s="212"/>
      <c r="I22" s="223">
        <f>ROUND(Tabela11820[[#This Row],[Količina]]*Tabela11820[[#This Row],[cena/EM]],2)</f>
        <v>0</v>
      </c>
    </row>
    <row r="23" spans="1:9">
      <c r="A23" s="239">
        <v>22</v>
      </c>
      <c r="B23" s="234" t="s">
        <v>3907</v>
      </c>
      <c r="C23" s="247" t="s">
        <v>3931</v>
      </c>
      <c r="D23" s="276" t="s">
        <v>3932</v>
      </c>
      <c r="E23" s="276"/>
      <c r="F23" s="274" t="s">
        <v>25</v>
      </c>
      <c r="G23" s="213">
        <v>1</v>
      </c>
      <c r="H23" s="212"/>
      <c r="I23" s="223">
        <f>ROUND(Tabela11820[[#This Row],[Količina]]*Tabela11820[[#This Row],[cena/EM]],2)</f>
        <v>0</v>
      </c>
    </row>
    <row r="24" spans="1:9">
      <c r="A24" s="239">
        <v>23</v>
      </c>
      <c r="B24" s="234" t="s">
        <v>3907</v>
      </c>
      <c r="C24" s="247" t="s">
        <v>3933</v>
      </c>
      <c r="D24" s="276" t="s">
        <v>3934</v>
      </c>
      <c r="E24" s="276"/>
      <c r="F24" s="274" t="s">
        <v>25</v>
      </c>
      <c r="G24" s="213">
        <v>1</v>
      </c>
      <c r="H24" s="212"/>
      <c r="I24" s="223">
        <f>ROUND(Tabela11820[[#This Row],[Količina]]*Tabela11820[[#This Row],[cena/EM]],2)</f>
        <v>0</v>
      </c>
    </row>
    <row r="25" spans="1:9">
      <c r="A25" s="239">
        <v>24</v>
      </c>
      <c r="B25" s="234" t="s">
        <v>3907</v>
      </c>
      <c r="C25" s="247" t="s">
        <v>3935</v>
      </c>
      <c r="D25" s="276" t="s">
        <v>3936</v>
      </c>
      <c r="E25" s="276"/>
      <c r="F25" s="274" t="s">
        <v>25</v>
      </c>
      <c r="G25" s="213">
        <v>1</v>
      </c>
      <c r="H25" s="212"/>
      <c r="I25" s="223">
        <f>ROUND(Tabela11820[[#This Row],[Količina]]*Tabela11820[[#This Row],[cena/EM]],2)</f>
        <v>0</v>
      </c>
    </row>
    <row r="26" spans="1:9">
      <c r="A26" s="239">
        <v>25</v>
      </c>
      <c r="B26" s="234" t="s">
        <v>3907</v>
      </c>
      <c r="C26" s="247" t="s">
        <v>3937</v>
      </c>
      <c r="D26" s="276" t="s">
        <v>3938</v>
      </c>
      <c r="E26" s="276"/>
      <c r="F26" s="274" t="s">
        <v>25</v>
      </c>
      <c r="G26" s="213">
        <v>1</v>
      </c>
      <c r="H26" s="212"/>
      <c r="I26" s="223">
        <f>ROUND(Tabela11820[[#This Row],[Količina]]*Tabela11820[[#This Row],[cena/EM]],2)</f>
        <v>0</v>
      </c>
    </row>
    <row r="27" spans="1:9">
      <c r="A27" s="239">
        <v>26</v>
      </c>
      <c r="B27" s="234" t="s">
        <v>3907</v>
      </c>
      <c r="C27" s="247" t="s">
        <v>3939</v>
      </c>
      <c r="D27" s="276" t="s">
        <v>3940</v>
      </c>
      <c r="E27" s="276"/>
      <c r="F27" s="274" t="s">
        <v>25</v>
      </c>
      <c r="G27" s="213">
        <v>1</v>
      </c>
      <c r="H27" s="212"/>
      <c r="I27" s="223">
        <f>ROUND(Tabela11820[[#This Row],[Količina]]*Tabela11820[[#This Row],[cena/EM]],2)</f>
        <v>0</v>
      </c>
    </row>
    <row r="28" spans="1:9">
      <c r="A28" s="239">
        <v>27</v>
      </c>
      <c r="B28" s="234" t="s">
        <v>3907</v>
      </c>
      <c r="C28" s="247" t="s">
        <v>3941</v>
      </c>
      <c r="D28" s="276" t="s">
        <v>3942</v>
      </c>
      <c r="E28" s="276"/>
      <c r="F28" s="274" t="s">
        <v>25</v>
      </c>
      <c r="G28" s="213">
        <v>1</v>
      </c>
      <c r="H28" s="212"/>
      <c r="I28" s="223">
        <f>ROUND(Tabela11820[[#This Row],[Količina]]*Tabela11820[[#This Row],[cena/EM]],2)</f>
        <v>0</v>
      </c>
    </row>
    <row r="29" spans="1:9">
      <c r="A29" s="239">
        <v>28</v>
      </c>
      <c r="B29" s="234" t="s">
        <v>3907</v>
      </c>
      <c r="C29" s="247" t="s">
        <v>3943</v>
      </c>
      <c r="D29" s="276" t="s">
        <v>3944</v>
      </c>
      <c r="E29" s="276"/>
      <c r="F29" s="274" t="s">
        <v>25</v>
      </c>
      <c r="G29" s="213">
        <v>1</v>
      </c>
      <c r="H29" s="212"/>
      <c r="I29" s="223">
        <f>ROUND(Tabela11820[[#This Row],[Količina]]*Tabela11820[[#This Row],[cena/EM]],2)</f>
        <v>0</v>
      </c>
    </row>
    <row r="30" spans="1:9">
      <c r="A30" s="239">
        <v>29</v>
      </c>
      <c r="B30" s="234" t="s">
        <v>3907</v>
      </c>
      <c r="C30" s="247" t="s">
        <v>3945</v>
      </c>
      <c r="D30" s="276" t="s">
        <v>3946</v>
      </c>
      <c r="E30" s="276"/>
      <c r="F30" s="274" t="s">
        <v>25</v>
      </c>
      <c r="G30" s="213">
        <v>1</v>
      </c>
      <c r="H30" s="212"/>
      <c r="I30" s="223">
        <f>ROUND(Tabela11820[[#This Row],[Količina]]*Tabela11820[[#This Row],[cena/EM]],2)</f>
        <v>0</v>
      </c>
    </row>
    <row r="31" spans="1:9" ht="18.600000000000001" customHeight="1">
      <c r="A31" s="239">
        <v>30</v>
      </c>
      <c r="B31" s="234" t="s">
        <v>3907</v>
      </c>
      <c r="C31" s="247" t="s">
        <v>3947</v>
      </c>
      <c r="D31" s="276" t="s">
        <v>3948</v>
      </c>
      <c r="E31" s="276"/>
      <c r="F31" s="274" t="s">
        <v>25</v>
      </c>
      <c r="G31" s="213">
        <v>1</v>
      </c>
      <c r="H31" s="212"/>
      <c r="I31" s="223">
        <f>ROUND(Tabela11820[[#This Row],[Količina]]*Tabela11820[[#This Row],[cena/EM]],2)</f>
        <v>0</v>
      </c>
    </row>
  </sheetData>
  <sheetProtection algorithmName="SHA-512" hashValue="ThUiXpOMvTetKx8YncsI5q5GMO6ipUle+8RDV41INJsduGW+8cL8xYPFiYKVld4QwDAlVv3SYPak0tDcohZeyQ==" saltValue="pstQfcaFavrb5MDgdShgig==" spinCount="100000" sheet="1" objects="1" scenarios="1"/>
  <conditionalFormatting sqref="H6">
    <cfRule type="containsBlanks" dxfId="3" priority="3">
      <formula>LEN(TRIM(H6))=0</formula>
    </cfRule>
  </conditionalFormatting>
  <conditionalFormatting sqref="H7:H31">
    <cfRule type="containsBlanks" dxfId="2" priority="1">
      <formula>LEN(TRIM(H7))=0</formula>
    </cfRule>
  </conditionalFormatting>
  <dataValidations count="1">
    <dataValidation type="custom" allowBlank="1" showInputMessage="1" showErrorMessage="1" errorTitle="Preverite vnos" error="Ceno na EM je potrebno vnesti zaokroženo  na dve decimalni mesti." sqref="H1:H31" xr:uid="{00000000-0002-0000-1300-000000000000}">
      <formula1>H1=ROUND(H1,2)</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308"/>
  <sheetViews>
    <sheetView topLeftCell="A12" zoomScaleNormal="100" workbookViewId="0">
      <selection activeCell="E23" sqref="E23"/>
    </sheetView>
  </sheetViews>
  <sheetFormatPr defaultColWidth="9.109375" defaultRowHeight="14.4"/>
  <cols>
    <col min="1" max="1" width="7.33203125" style="278" bestFit="1" customWidth="1"/>
    <col min="2" max="2" width="8" style="278" customWidth="1"/>
    <col min="3" max="3" width="10.6640625" style="278" bestFit="1" customWidth="1"/>
    <col min="4" max="4" width="65.6640625" style="278" customWidth="1"/>
    <col min="5" max="5" width="40.6640625" style="278" customWidth="1"/>
    <col min="6" max="6" width="15.6640625" style="278" customWidth="1"/>
    <col min="7" max="8" width="12.6640625" style="278" customWidth="1"/>
    <col min="9" max="9" width="15.6640625" style="278" customWidth="1"/>
    <col min="10" max="16384" width="9.109375" style="278"/>
  </cols>
  <sheetData>
    <row r="1" spans="1:9">
      <c r="A1" s="229" t="s">
        <v>531</v>
      </c>
      <c r="B1" s="230" t="s">
        <v>532</v>
      </c>
      <c r="C1" s="230" t="s">
        <v>533</v>
      </c>
      <c r="D1" s="231" t="s">
        <v>534</v>
      </c>
      <c r="E1" s="229" t="s">
        <v>535</v>
      </c>
      <c r="F1" s="232" t="s">
        <v>536</v>
      </c>
      <c r="G1" s="229" t="s">
        <v>537</v>
      </c>
      <c r="H1" s="232" t="s">
        <v>538</v>
      </c>
      <c r="I1" s="229" t="s">
        <v>539</v>
      </c>
    </row>
    <row r="2" spans="1:9">
      <c r="A2" s="239">
        <v>1</v>
      </c>
      <c r="B2" s="279" t="s">
        <v>0</v>
      </c>
      <c r="C2" s="280" t="s">
        <v>1</v>
      </c>
      <c r="D2" s="281" t="s">
        <v>2</v>
      </c>
      <c r="E2" s="282"/>
      <c r="F2" s="215">
        <f>ROUND(F3+F101+F254,2)</f>
        <v>0</v>
      </c>
      <c r="G2" s="214"/>
      <c r="H2" s="215"/>
      <c r="I2" s="216"/>
    </row>
    <row r="3" spans="1:9">
      <c r="A3" s="239">
        <v>2</v>
      </c>
      <c r="B3" s="283" t="s">
        <v>0</v>
      </c>
      <c r="C3" s="284" t="s">
        <v>3</v>
      </c>
      <c r="D3" s="285" t="s">
        <v>4</v>
      </c>
      <c r="E3" s="286"/>
      <c r="F3" s="217">
        <f>ROUND(SUM(F4:F8),2)</f>
        <v>0</v>
      </c>
      <c r="G3" s="217"/>
      <c r="H3" s="217"/>
      <c r="I3" s="218"/>
    </row>
    <row r="4" spans="1:9">
      <c r="A4" s="239">
        <v>3</v>
      </c>
      <c r="B4" s="287" t="s">
        <v>0</v>
      </c>
      <c r="C4" s="288" t="s">
        <v>5</v>
      </c>
      <c r="D4" s="289" t="s">
        <v>6</v>
      </c>
      <c r="E4" s="290"/>
      <c r="F4" s="219">
        <f>ROUND(F9,2)</f>
        <v>0</v>
      </c>
      <c r="G4" s="219"/>
      <c r="H4" s="219"/>
      <c r="I4" s="220"/>
    </row>
    <row r="5" spans="1:9">
      <c r="A5" s="239">
        <v>4</v>
      </c>
      <c r="B5" s="291" t="s">
        <v>0</v>
      </c>
      <c r="C5" s="292" t="s">
        <v>7</v>
      </c>
      <c r="D5" s="293" t="s">
        <v>8</v>
      </c>
      <c r="E5" s="294"/>
      <c r="F5" s="219">
        <f>ROUND(F15,2)</f>
        <v>0</v>
      </c>
      <c r="G5" s="224"/>
      <c r="H5" s="224"/>
      <c r="I5" s="225"/>
    </row>
    <row r="6" spans="1:9">
      <c r="A6" s="239">
        <v>5</v>
      </c>
      <c r="B6" s="291" t="s">
        <v>0</v>
      </c>
      <c r="C6" s="292" t="s">
        <v>9</v>
      </c>
      <c r="D6" s="293" t="s">
        <v>10</v>
      </c>
      <c r="E6" s="295"/>
      <c r="F6" s="219">
        <f>ROUND(F44,2)</f>
        <v>0</v>
      </c>
      <c r="G6" s="296"/>
      <c r="H6" s="297"/>
      <c r="I6" s="225"/>
    </row>
    <row r="7" spans="1:9">
      <c r="A7" s="239">
        <v>6</v>
      </c>
      <c r="B7" s="291" t="s">
        <v>0</v>
      </c>
      <c r="C7" s="292" t="s">
        <v>11</v>
      </c>
      <c r="D7" s="293" t="s">
        <v>12</v>
      </c>
      <c r="E7" s="295"/>
      <c r="F7" s="219">
        <f>ROUND(F54,2)</f>
        <v>0</v>
      </c>
      <c r="G7" s="296"/>
      <c r="H7" s="297"/>
      <c r="I7" s="225"/>
    </row>
    <row r="8" spans="1:9">
      <c r="A8" s="239">
        <v>7</v>
      </c>
      <c r="B8" s="291" t="s">
        <v>0</v>
      </c>
      <c r="C8" s="292" t="s">
        <v>13</v>
      </c>
      <c r="D8" s="293" t="s">
        <v>14</v>
      </c>
      <c r="E8" s="295"/>
      <c r="F8" s="219">
        <f>ROUND(F68,2)</f>
        <v>0</v>
      </c>
      <c r="G8" s="296"/>
      <c r="H8" s="297"/>
      <c r="I8" s="225"/>
    </row>
    <row r="9" spans="1:9">
      <c r="A9" s="239">
        <v>8</v>
      </c>
      <c r="B9" s="298" t="s">
        <v>0</v>
      </c>
      <c r="C9" s="299" t="s">
        <v>5</v>
      </c>
      <c r="D9" s="300" t="s">
        <v>6</v>
      </c>
      <c r="E9" s="301"/>
      <c r="F9" s="227">
        <f>ROUND(SUM(I10:I14),2)</f>
        <v>0</v>
      </c>
      <c r="G9" s="221"/>
      <c r="H9" s="53"/>
      <c r="I9" s="53"/>
    </row>
    <row r="10" spans="1:9" ht="27.6">
      <c r="A10" s="239">
        <v>9</v>
      </c>
      <c r="B10" s="234" t="s">
        <v>0</v>
      </c>
      <c r="C10" s="247" t="s">
        <v>4335</v>
      </c>
      <c r="D10" s="302" t="s">
        <v>17</v>
      </c>
      <c r="E10" s="237"/>
      <c r="F10" s="274" t="s">
        <v>18</v>
      </c>
      <c r="G10" s="222">
        <v>1020</v>
      </c>
      <c r="H10" s="108"/>
      <c r="I10" s="223">
        <f>ROUND(Tabela1[[#This Row],[Količina]]*Tabela1[[#This Row],[cena/EM]],2)</f>
        <v>0</v>
      </c>
    </row>
    <row r="11" spans="1:9" ht="27.6">
      <c r="A11" s="239">
        <v>10</v>
      </c>
      <c r="B11" s="234" t="s">
        <v>0</v>
      </c>
      <c r="C11" s="247" t="s">
        <v>16</v>
      </c>
      <c r="D11" s="302" t="s">
        <v>20</v>
      </c>
      <c r="E11" s="237"/>
      <c r="F11" s="274" t="s">
        <v>18</v>
      </c>
      <c r="G11" s="222">
        <v>3.6</v>
      </c>
      <c r="H11" s="108"/>
      <c r="I11" s="223">
        <f>ROUND(Tabela1[[#This Row],[Količina]]*Tabela1[[#This Row],[cena/EM]],2)</f>
        <v>0</v>
      </c>
    </row>
    <row r="12" spans="1:9">
      <c r="A12" s="239">
        <v>11</v>
      </c>
      <c r="B12" s="234" t="s">
        <v>0</v>
      </c>
      <c r="C12" s="247" t="s">
        <v>19</v>
      </c>
      <c r="D12" s="302" t="s">
        <v>22</v>
      </c>
      <c r="E12" s="237"/>
      <c r="F12" s="274" t="s">
        <v>18</v>
      </c>
      <c r="G12" s="222">
        <v>175</v>
      </c>
      <c r="H12" s="108"/>
      <c r="I12" s="223">
        <f>ROUND(Tabela1[[#This Row],[Količina]]*Tabela1[[#This Row],[cena/EM]],2)</f>
        <v>0</v>
      </c>
    </row>
    <row r="13" spans="1:9" ht="41.4">
      <c r="A13" s="239">
        <v>12</v>
      </c>
      <c r="B13" s="234" t="s">
        <v>0</v>
      </c>
      <c r="C13" s="247" t="s">
        <v>21</v>
      </c>
      <c r="D13" s="302" t="s">
        <v>24</v>
      </c>
      <c r="E13" s="237"/>
      <c r="F13" s="274" t="s">
        <v>25</v>
      </c>
      <c r="G13" s="222">
        <v>1</v>
      </c>
      <c r="H13" s="108"/>
      <c r="I13" s="223">
        <f>ROUND(Tabela1[[#This Row],[Količina]]*Tabela1[[#This Row],[cena/EM]],2)</f>
        <v>0</v>
      </c>
    </row>
    <row r="14" spans="1:9" ht="27.6">
      <c r="A14" s="239">
        <v>13</v>
      </c>
      <c r="B14" s="234" t="s">
        <v>0</v>
      </c>
      <c r="C14" s="247" t="s">
        <v>23</v>
      </c>
      <c r="D14" s="302" t="s">
        <v>26</v>
      </c>
      <c r="E14" s="237"/>
      <c r="F14" s="274" t="s">
        <v>15</v>
      </c>
      <c r="G14" s="222">
        <v>1</v>
      </c>
      <c r="H14" s="108"/>
      <c r="I14" s="223">
        <f>ROUND(Tabela1[[#This Row],[Količina]]*Tabela1[[#This Row],[cena/EM]],2)</f>
        <v>0</v>
      </c>
    </row>
    <row r="15" spans="1:9">
      <c r="A15" s="239">
        <v>14</v>
      </c>
      <c r="B15" s="298" t="s">
        <v>0</v>
      </c>
      <c r="C15" s="303" t="s">
        <v>7</v>
      </c>
      <c r="D15" s="300" t="s">
        <v>8</v>
      </c>
      <c r="E15" s="300"/>
      <c r="F15" s="227">
        <f>ROUND(SUM(I16:I43),2)</f>
        <v>0</v>
      </c>
      <c r="G15" s="221"/>
      <c r="H15" s="221"/>
      <c r="I15" s="221"/>
    </row>
    <row r="16" spans="1:9" ht="27.6">
      <c r="A16" s="239">
        <v>15</v>
      </c>
      <c r="B16" s="234" t="s">
        <v>0</v>
      </c>
      <c r="C16" s="247" t="s">
        <v>27</v>
      </c>
      <c r="D16" s="302" t="s">
        <v>28</v>
      </c>
      <c r="E16" s="237"/>
      <c r="F16" s="274" t="s">
        <v>25</v>
      </c>
      <c r="G16" s="222">
        <v>90</v>
      </c>
      <c r="H16" s="108"/>
      <c r="I16" s="223">
        <f>ROUND(Tabela1[[#This Row],[Količina]]*Tabela1[[#This Row],[cena/EM]],2)</f>
        <v>0</v>
      </c>
    </row>
    <row r="17" spans="1:9" ht="27.6">
      <c r="A17" s="239">
        <v>16</v>
      </c>
      <c r="B17" s="234" t="s">
        <v>0</v>
      </c>
      <c r="C17" s="247" t="s">
        <v>29</v>
      </c>
      <c r="D17" s="302" t="s">
        <v>30</v>
      </c>
      <c r="E17" s="237"/>
      <c r="F17" s="274" t="s">
        <v>25</v>
      </c>
      <c r="G17" s="222">
        <v>74</v>
      </c>
      <c r="H17" s="108"/>
      <c r="I17" s="223">
        <f>ROUND(Tabela1[[#This Row],[Količina]]*Tabela1[[#This Row],[cena/EM]],2)</f>
        <v>0</v>
      </c>
    </row>
    <row r="18" spans="1:9" ht="41.4">
      <c r="A18" s="239">
        <v>17</v>
      </c>
      <c r="B18" s="234" t="s">
        <v>0</v>
      </c>
      <c r="C18" s="247" t="s">
        <v>31</v>
      </c>
      <c r="D18" s="302" t="s">
        <v>32</v>
      </c>
      <c r="E18" s="237"/>
      <c r="F18" s="274" t="s">
        <v>18</v>
      </c>
      <c r="G18" s="222">
        <v>942</v>
      </c>
      <c r="H18" s="108"/>
      <c r="I18" s="223">
        <f>ROUND(Tabela1[[#This Row],[Količina]]*Tabela1[[#This Row],[cena/EM]],2)</f>
        <v>0</v>
      </c>
    </row>
    <row r="19" spans="1:9" ht="55.2">
      <c r="A19" s="239">
        <v>18</v>
      </c>
      <c r="B19" s="234" t="s">
        <v>0</v>
      </c>
      <c r="C19" s="247" t="s">
        <v>33</v>
      </c>
      <c r="D19" s="302" t="s">
        <v>34</v>
      </c>
      <c r="E19" s="237"/>
      <c r="F19" s="274" t="s">
        <v>35</v>
      </c>
      <c r="G19" s="222">
        <v>2</v>
      </c>
      <c r="H19" s="108"/>
      <c r="I19" s="223">
        <f>ROUND(Tabela1[[#This Row],[Količina]]*Tabela1[[#This Row],[cena/EM]],2)</f>
        <v>0</v>
      </c>
    </row>
    <row r="20" spans="1:9" ht="55.2">
      <c r="A20" s="239">
        <v>19</v>
      </c>
      <c r="B20" s="234" t="s">
        <v>0</v>
      </c>
      <c r="C20" s="247" t="s">
        <v>36</v>
      </c>
      <c r="D20" s="302" t="s">
        <v>37</v>
      </c>
      <c r="E20" s="237"/>
      <c r="F20" s="274" t="s">
        <v>25</v>
      </c>
      <c r="G20" s="222">
        <v>3</v>
      </c>
      <c r="H20" s="108"/>
      <c r="I20" s="223">
        <f>ROUND(Tabela1[[#This Row],[Količina]]*Tabela1[[#This Row],[cena/EM]],2)</f>
        <v>0</v>
      </c>
    </row>
    <row r="21" spans="1:9" ht="55.2">
      <c r="A21" s="239">
        <v>20</v>
      </c>
      <c r="B21" s="234" t="s">
        <v>0</v>
      </c>
      <c r="C21" s="247" t="s">
        <v>38</v>
      </c>
      <c r="D21" s="302" t="s">
        <v>39</v>
      </c>
      <c r="E21" s="237"/>
      <c r="F21" s="274" t="s">
        <v>25</v>
      </c>
      <c r="G21" s="222">
        <v>1</v>
      </c>
      <c r="H21" s="108"/>
      <c r="I21" s="223">
        <f>ROUND(Tabela1[[#This Row],[Količina]]*Tabela1[[#This Row],[cena/EM]],2)</f>
        <v>0</v>
      </c>
    </row>
    <row r="22" spans="1:9" ht="138">
      <c r="A22" s="239">
        <v>21</v>
      </c>
      <c r="B22" s="234" t="s">
        <v>0</v>
      </c>
      <c r="C22" s="247" t="s">
        <v>40</v>
      </c>
      <c r="D22" s="302" t="s">
        <v>41</v>
      </c>
      <c r="E22" s="237"/>
      <c r="F22" s="274" t="s">
        <v>18</v>
      </c>
      <c r="G22" s="222">
        <v>899</v>
      </c>
      <c r="H22" s="108"/>
      <c r="I22" s="223">
        <f>ROUND(Tabela1[[#This Row],[Količina]]*Tabela1[[#This Row],[cena/EM]],2)</f>
        <v>0</v>
      </c>
    </row>
    <row r="23" spans="1:9" ht="41.4">
      <c r="A23" s="239">
        <v>22</v>
      </c>
      <c r="B23" s="234" t="s">
        <v>0</v>
      </c>
      <c r="C23" s="247" t="s">
        <v>42</v>
      </c>
      <c r="D23" s="302" t="s">
        <v>43</v>
      </c>
      <c r="E23" s="237"/>
      <c r="F23" s="274" t="s">
        <v>18</v>
      </c>
      <c r="G23" s="222">
        <v>72.3</v>
      </c>
      <c r="H23" s="108"/>
      <c r="I23" s="223">
        <f>ROUND(Tabela1[[#This Row],[Količina]]*Tabela1[[#This Row],[cena/EM]],2)</f>
        <v>0</v>
      </c>
    </row>
    <row r="24" spans="1:9">
      <c r="A24" s="239">
        <v>23</v>
      </c>
      <c r="B24" s="234" t="s">
        <v>0</v>
      </c>
      <c r="C24" s="247" t="s">
        <v>44</v>
      </c>
      <c r="D24" s="302" t="s">
        <v>45</v>
      </c>
      <c r="E24" s="237"/>
      <c r="F24" s="274" t="s">
        <v>25</v>
      </c>
      <c r="G24" s="222">
        <v>2</v>
      </c>
      <c r="H24" s="108"/>
      <c r="I24" s="223">
        <f>ROUND(Tabela1[[#This Row],[Količina]]*Tabela1[[#This Row],[cena/EM]],2)</f>
        <v>0</v>
      </c>
    </row>
    <row r="25" spans="1:9" ht="27.6">
      <c r="A25" s="239">
        <v>24</v>
      </c>
      <c r="B25" s="234" t="s">
        <v>0</v>
      </c>
      <c r="C25" s="247" t="s">
        <v>46</v>
      </c>
      <c r="D25" s="302" t="s">
        <v>47</v>
      </c>
      <c r="E25" s="237"/>
      <c r="F25" s="274" t="s">
        <v>25</v>
      </c>
      <c r="G25" s="222">
        <v>2</v>
      </c>
      <c r="H25" s="108"/>
      <c r="I25" s="223">
        <f>ROUND(Tabela1[[#This Row],[Količina]]*Tabela1[[#This Row],[cena/EM]],2)</f>
        <v>0</v>
      </c>
    </row>
    <row r="26" spans="1:9">
      <c r="A26" s="239">
        <v>25</v>
      </c>
      <c r="B26" s="234" t="s">
        <v>0</v>
      </c>
      <c r="C26" s="247" t="s">
        <v>48</v>
      </c>
      <c r="D26" s="302" t="s">
        <v>49</v>
      </c>
      <c r="E26" s="237"/>
      <c r="F26" s="274" t="s">
        <v>18</v>
      </c>
      <c r="G26" s="222">
        <v>210</v>
      </c>
      <c r="H26" s="108"/>
      <c r="I26" s="223">
        <f>ROUND(Tabela1[[#This Row],[Količina]]*Tabela1[[#This Row],[cena/EM]],2)</f>
        <v>0</v>
      </c>
    </row>
    <row r="27" spans="1:9" ht="27.6">
      <c r="A27" s="239">
        <v>26</v>
      </c>
      <c r="B27" s="234" t="s">
        <v>0</v>
      </c>
      <c r="C27" s="247" t="s">
        <v>50</v>
      </c>
      <c r="D27" s="302" t="s">
        <v>51</v>
      </c>
      <c r="E27" s="237"/>
      <c r="F27" s="274" t="s">
        <v>25</v>
      </c>
      <c r="G27" s="222">
        <v>600</v>
      </c>
      <c r="H27" s="108"/>
      <c r="I27" s="223">
        <f>ROUND(Tabela1[[#This Row],[Količina]]*Tabela1[[#This Row],[cena/EM]],2)</f>
        <v>0</v>
      </c>
    </row>
    <row r="28" spans="1:9" ht="27.6">
      <c r="A28" s="239">
        <v>27</v>
      </c>
      <c r="B28" s="234" t="s">
        <v>0</v>
      </c>
      <c r="C28" s="247" t="s">
        <v>52</v>
      </c>
      <c r="D28" s="302" t="s">
        <v>53</v>
      </c>
      <c r="E28" s="237"/>
      <c r="F28" s="274" t="s">
        <v>25</v>
      </c>
      <c r="G28" s="222">
        <v>74</v>
      </c>
      <c r="H28" s="108"/>
      <c r="I28" s="223">
        <f>ROUND(Tabela1[[#This Row],[Količina]]*Tabela1[[#This Row],[cena/EM]],2)</f>
        <v>0</v>
      </c>
    </row>
    <row r="29" spans="1:9" ht="27.6">
      <c r="A29" s="239">
        <v>28</v>
      </c>
      <c r="B29" s="234" t="s">
        <v>0</v>
      </c>
      <c r="C29" s="247" t="s">
        <v>54</v>
      </c>
      <c r="D29" s="302" t="s">
        <v>55</v>
      </c>
      <c r="E29" s="237"/>
      <c r="F29" s="274" t="s">
        <v>25</v>
      </c>
      <c r="G29" s="222">
        <v>72</v>
      </c>
      <c r="H29" s="108"/>
      <c r="I29" s="223">
        <f>ROUND(Tabela1[[#This Row],[Količina]]*Tabela1[[#This Row],[cena/EM]],2)</f>
        <v>0</v>
      </c>
    </row>
    <row r="30" spans="1:9" ht="27.6">
      <c r="A30" s="239">
        <v>29</v>
      </c>
      <c r="B30" s="234" t="s">
        <v>0</v>
      </c>
      <c r="C30" s="247" t="s">
        <v>56</v>
      </c>
      <c r="D30" s="302" t="s">
        <v>57</v>
      </c>
      <c r="E30" s="237"/>
      <c r="F30" s="274" t="s">
        <v>25</v>
      </c>
      <c r="G30" s="222">
        <v>2</v>
      </c>
      <c r="H30" s="108"/>
      <c r="I30" s="223">
        <f>ROUND(Tabela1[[#This Row],[Količina]]*Tabela1[[#This Row],[cena/EM]],2)</f>
        <v>0</v>
      </c>
    </row>
    <row r="31" spans="1:9">
      <c r="A31" s="239">
        <v>30</v>
      </c>
      <c r="B31" s="234" t="s">
        <v>0</v>
      </c>
      <c r="C31" s="247" t="s">
        <v>58</v>
      </c>
      <c r="D31" s="302" t="s">
        <v>59</v>
      </c>
      <c r="E31" s="237"/>
      <c r="F31" s="274" t="s">
        <v>18</v>
      </c>
      <c r="G31" s="222">
        <v>900</v>
      </c>
      <c r="H31" s="108"/>
      <c r="I31" s="223">
        <f>ROUND(Tabela1[[#This Row],[Količina]]*Tabela1[[#This Row],[cena/EM]],2)</f>
        <v>0</v>
      </c>
    </row>
    <row r="32" spans="1:9">
      <c r="A32" s="239">
        <v>31</v>
      </c>
      <c r="B32" s="234" t="s">
        <v>0</v>
      </c>
      <c r="C32" s="247" t="s">
        <v>60</v>
      </c>
      <c r="D32" s="302" t="s">
        <v>61</v>
      </c>
      <c r="E32" s="237"/>
      <c r="F32" s="274" t="s">
        <v>25</v>
      </c>
      <c r="G32" s="222">
        <v>4</v>
      </c>
      <c r="H32" s="108"/>
      <c r="I32" s="223">
        <f>ROUND(Tabela1[[#This Row],[Količina]]*Tabela1[[#This Row],[cena/EM]],2)</f>
        <v>0</v>
      </c>
    </row>
    <row r="33" spans="1:9">
      <c r="A33" s="239">
        <v>32</v>
      </c>
      <c r="B33" s="234" t="s">
        <v>0</v>
      </c>
      <c r="C33" s="247" t="s">
        <v>62</v>
      </c>
      <c r="D33" s="302" t="s">
        <v>63</v>
      </c>
      <c r="E33" s="237"/>
      <c r="F33" s="274" t="s">
        <v>25</v>
      </c>
      <c r="G33" s="222">
        <v>460</v>
      </c>
      <c r="H33" s="108"/>
      <c r="I33" s="223">
        <f>ROUND(Tabela1[[#This Row],[Količina]]*Tabela1[[#This Row],[cena/EM]],2)</f>
        <v>0</v>
      </c>
    </row>
    <row r="34" spans="1:9">
      <c r="A34" s="239">
        <v>33</v>
      </c>
      <c r="B34" s="234" t="s">
        <v>0</v>
      </c>
      <c r="C34" s="247" t="s">
        <v>64</v>
      </c>
      <c r="D34" s="302" t="s">
        <v>65</v>
      </c>
      <c r="E34" s="237"/>
      <c r="F34" s="274" t="s">
        <v>25</v>
      </c>
      <c r="G34" s="222">
        <v>2</v>
      </c>
      <c r="H34" s="108"/>
      <c r="I34" s="223">
        <f>ROUND(Tabela1[[#This Row],[Količina]]*Tabela1[[#This Row],[cena/EM]],2)</f>
        <v>0</v>
      </c>
    </row>
    <row r="35" spans="1:9">
      <c r="A35" s="239">
        <v>34</v>
      </c>
      <c r="B35" s="234" t="s">
        <v>0</v>
      </c>
      <c r="C35" s="247" t="s">
        <v>66</v>
      </c>
      <c r="D35" s="302" t="s">
        <v>67</v>
      </c>
      <c r="E35" s="237"/>
      <c r="F35" s="274" t="s">
        <v>25</v>
      </c>
      <c r="G35" s="222">
        <v>4</v>
      </c>
      <c r="H35" s="108"/>
      <c r="I35" s="223">
        <f>ROUND(Tabela1[[#This Row],[Količina]]*Tabela1[[#This Row],[cena/EM]],2)</f>
        <v>0</v>
      </c>
    </row>
    <row r="36" spans="1:9">
      <c r="A36" s="239">
        <v>35</v>
      </c>
      <c r="B36" s="234" t="s">
        <v>0</v>
      </c>
      <c r="C36" s="247" t="s">
        <v>68</v>
      </c>
      <c r="D36" s="302" t="s">
        <v>69</v>
      </c>
      <c r="E36" s="237"/>
      <c r="F36" s="274" t="s">
        <v>25</v>
      </c>
      <c r="G36" s="222">
        <v>34</v>
      </c>
      <c r="H36" s="108"/>
      <c r="I36" s="223">
        <f>ROUND(Tabela1[[#This Row],[Količina]]*Tabela1[[#This Row],[cena/EM]],2)</f>
        <v>0</v>
      </c>
    </row>
    <row r="37" spans="1:9">
      <c r="A37" s="239">
        <v>36</v>
      </c>
      <c r="B37" s="234" t="s">
        <v>0</v>
      </c>
      <c r="C37" s="247" t="s">
        <v>70</v>
      </c>
      <c r="D37" s="302" t="s">
        <v>71</v>
      </c>
      <c r="E37" s="237"/>
      <c r="F37" s="274" t="s">
        <v>25</v>
      </c>
      <c r="G37" s="222">
        <v>16</v>
      </c>
      <c r="H37" s="108"/>
      <c r="I37" s="223">
        <f>ROUND(Tabela1[[#This Row],[Količina]]*Tabela1[[#This Row],[cena/EM]],2)</f>
        <v>0</v>
      </c>
    </row>
    <row r="38" spans="1:9">
      <c r="A38" s="239">
        <v>37</v>
      </c>
      <c r="B38" s="234" t="s">
        <v>0</v>
      </c>
      <c r="C38" s="247" t="s">
        <v>72</v>
      </c>
      <c r="D38" s="302" t="s">
        <v>73</v>
      </c>
      <c r="E38" s="237"/>
      <c r="F38" s="274" t="s">
        <v>25</v>
      </c>
      <c r="G38" s="222">
        <v>10</v>
      </c>
      <c r="H38" s="108"/>
      <c r="I38" s="223">
        <f>ROUND(Tabela1[[#This Row],[Količina]]*Tabela1[[#This Row],[cena/EM]],2)</f>
        <v>0</v>
      </c>
    </row>
    <row r="39" spans="1:9">
      <c r="A39" s="239">
        <v>38</v>
      </c>
      <c r="B39" s="234" t="s">
        <v>0</v>
      </c>
      <c r="C39" s="247" t="s">
        <v>74</v>
      </c>
      <c r="D39" s="302" t="s">
        <v>75</v>
      </c>
      <c r="E39" s="237"/>
      <c r="F39" s="274" t="s">
        <v>25</v>
      </c>
      <c r="G39" s="222">
        <v>10</v>
      </c>
      <c r="H39" s="108"/>
      <c r="I39" s="223">
        <f>ROUND(Tabela1[[#This Row],[Količina]]*Tabela1[[#This Row],[cena/EM]],2)</f>
        <v>0</v>
      </c>
    </row>
    <row r="40" spans="1:9" ht="27.6">
      <c r="A40" s="239">
        <v>39</v>
      </c>
      <c r="B40" s="234" t="s">
        <v>0</v>
      </c>
      <c r="C40" s="247" t="s">
        <v>76</v>
      </c>
      <c r="D40" s="302" t="s">
        <v>77</v>
      </c>
      <c r="E40" s="237"/>
      <c r="F40" s="274" t="s">
        <v>25</v>
      </c>
      <c r="G40" s="222">
        <v>1</v>
      </c>
      <c r="H40" s="108"/>
      <c r="I40" s="223">
        <f>ROUND(Tabela1[[#This Row],[Količina]]*Tabela1[[#This Row],[cena/EM]],2)</f>
        <v>0</v>
      </c>
    </row>
    <row r="41" spans="1:9">
      <c r="A41" s="239">
        <v>40</v>
      </c>
      <c r="B41" s="234" t="s">
        <v>0</v>
      </c>
      <c r="C41" s="247" t="s">
        <v>78</v>
      </c>
      <c r="D41" s="302" t="s">
        <v>79</v>
      </c>
      <c r="E41" s="237"/>
      <c r="F41" s="274" t="s">
        <v>18</v>
      </c>
      <c r="G41" s="222">
        <v>1016</v>
      </c>
      <c r="H41" s="108"/>
      <c r="I41" s="223">
        <f>ROUND(Tabela1[[#This Row],[Količina]]*Tabela1[[#This Row],[cena/EM]],2)</f>
        <v>0</v>
      </c>
    </row>
    <row r="42" spans="1:9" ht="27.6">
      <c r="A42" s="239">
        <v>41</v>
      </c>
      <c r="B42" s="234" t="s">
        <v>0</v>
      </c>
      <c r="C42" s="247" t="s">
        <v>80</v>
      </c>
      <c r="D42" s="302" t="s">
        <v>81</v>
      </c>
      <c r="E42" s="237"/>
      <c r="F42" s="274" t="s">
        <v>18</v>
      </c>
      <c r="G42" s="222">
        <v>1016</v>
      </c>
      <c r="H42" s="108"/>
      <c r="I42" s="223">
        <f>ROUND(Tabela1[[#This Row],[Količina]]*Tabela1[[#This Row],[cena/EM]],2)</f>
        <v>0</v>
      </c>
    </row>
    <row r="43" spans="1:9">
      <c r="A43" s="239">
        <v>42</v>
      </c>
      <c r="B43" s="234" t="s">
        <v>0</v>
      </c>
      <c r="C43" s="247" t="s">
        <v>82</v>
      </c>
      <c r="D43" s="302" t="s">
        <v>83</v>
      </c>
      <c r="E43" s="237"/>
      <c r="F43" s="274" t="s">
        <v>18</v>
      </c>
      <c r="G43" s="222">
        <v>200</v>
      </c>
      <c r="H43" s="108"/>
      <c r="I43" s="223">
        <f>ROUND(Tabela1[[#This Row],[Količina]]*Tabela1[[#This Row],[cena/EM]],2)</f>
        <v>0</v>
      </c>
    </row>
    <row r="44" spans="1:9">
      <c r="A44" s="239">
        <v>43</v>
      </c>
      <c r="B44" s="298" t="s">
        <v>0</v>
      </c>
      <c r="C44" s="303" t="s">
        <v>9</v>
      </c>
      <c r="D44" s="300" t="s">
        <v>10</v>
      </c>
      <c r="E44" s="301"/>
      <c r="F44" s="227">
        <f>ROUND(SUM(I45:I53),2)</f>
        <v>0</v>
      </c>
      <c r="G44" s="221"/>
      <c r="H44" s="221"/>
      <c r="I44" s="51"/>
    </row>
    <row r="45" spans="1:9">
      <c r="A45" s="239">
        <v>44</v>
      </c>
      <c r="B45" s="234" t="s">
        <v>0</v>
      </c>
      <c r="C45" s="247" t="s">
        <v>84</v>
      </c>
      <c r="D45" s="302" t="s">
        <v>85</v>
      </c>
      <c r="E45" s="237"/>
      <c r="F45" s="274" t="s">
        <v>25</v>
      </c>
      <c r="G45" s="222">
        <v>33</v>
      </c>
      <c r="H45" s="108"/>
      <c r="I45" s="223">
        <f>ROUND(Tabela1[[#This Row],[Količina]]*Tabela1[[#This Row],[cena/EM]],2)</f>
        <v>0</v>
      </c>
    </row>
    <row r="46" spans="1:9" ht="41.4">
      <c r="A46" s="239">
        <v>45</v>
      </c>
      <c r="B46" s="234" t="s">
        <v>0</v>
      </c>
      <c r="C46" s="247" t="s">
        <v>86</v>
      </c>
      <c r="D46" s="302" t="s">
        <v>87</v>
      </c>
      <c r="E46" s="237"/>
      <c r="F46" s="274" t="s">
        <v>18</v>
      </c>
      <c r="G46" s="222">
        <v>1016</v>
      </c>
      <c r="H46" s="108"/>
      <c r="I46" s="223">
        <f>ROUND(Tabela1[[#This Row],[Količina]]*Tabela1[[#This Row],[cena/EM]],2)</f>
        <v>0</v>
      </c>
    </row>
    <row r="47" spans="1:9" ht="27.6">
      <c r="A47" s="239">
        <v>46</v>
      </c>
      <c r="B47" s="234" t="s">
        <v>0</v>
      </c>
      <c r="C47" s="247" t="s">
        <v>88</v>
      </c>
      <c r="D47" s="302" t="s">
        <v>89</v>
      </c>
      <c r="E47" s="237"/>
      <c r="F47" s="274" t="s">
        <v>90</v>
      </c>
      <c r="G47" s="222">
        <v>2235</v>
      </c>
      <c r="H47" s="108"/>
      <c r="I47" s="223">
        <f>ROUND(Tabela1[[#This Row],[Količina]]*Tabela1[[#This Row],[cena/EM]],2)</f>
        <v>0</v>
      </c>
    </row>
    <row r="48" spans="1:9" ht="27.6">
      <c r="A48" s="239">
        <v>47</v>
      </c>
      <c r="B48" s="234" t="s">
        <v>0</v>
      </c>
      <c r="C48" s="247" t="s">
        <v>91</v>
      </c>
      <c r="D48" s="302" t="s">
        <v>92</v>
      </c>
      <c r="E48" s="237"/>
      <c r="F48" s="274" t="s">
        <v>90</v>
      </c>
      <c r="G48" s="222">
        <v>3840</v>
      </c>
      <c r="H48" s="108"/>
      <c r="I48" s="223">
        <f>ROUND(Tabela1[[#This Row],[Količina]]*Tabela1[[#This Row],[cena/EM]],2)</f>
        <v>0</v>
      </c>
    </row>
    <row r="49" spans="1:9" ht="27.6">
      <c r="A49" s="239">
        <v>48</v>
      </c>
      <c r="B49" s="234" t="s">
        <v>0</v>
      </c>
      <c r="C49" s="247" t="s">
        <v>93</v>
      </c>
      <c r="D49" s="302" t="s">
        <v>94</v>
      </c>
      <c r="E49" s="237"/>
      <c r="F49" s="274" t="s">
        <v>95</v>
      </c>
      <c r="G49" s="222">
        <v>4487</v>
      </c>
      <c r="H49" s="108"/>
      <c r="I49" s="223">
        <f>ROUND(Tabela1[[#This Row],[Količina]]*Tabela1[[#This Row],[cena/EM]],2)</f>
        <v>0</v>
      </c>
    </row>
    <row r="50" spans="1:9" ht="82.8">
      <c r="A50" s="239">
        <v>49</v>
      </c>
      <c r="B50" s="234" t="s">
        <v>0</v>
      </c>
      <c r="C50" s="247" t="s">
        <v>96</v>
      </c>
      <c r="D50" s="302" t="s">
        <v>97</v>
      </c>
      <c r="E50" s="237"/>
      <c r="F50" s="274" t="s">
        <v>95</v>
      </c>
      <c r="G50" s="222">
        <v>4890</v>
      </c>
      <c r="H50" s="108"/>
      <c r="I50" s="223">
        <f>ROUND(Tabela1[[#This Row],[Količina]]*Tabela1[[#This Row],[cena/EM]],2)</f>
        <v>0</v>
      </c>
    </row>
    <row r="51" spans="1:9" ht="41.4">
      <c r="A51" s="239">
        <v>50</v>
      </c>
      <c r="B51" s="234" t="s">
        <v>0</v>
      </c>
      <c r="C51" s="247" t="s">
        <v>98</v>
      </c>
      <c r="D51" s="302" t="s">
        <v>99</v>
      </c>
      <c r="E51" s="237"/>
      <c r="F51" s="274" t="s">
        <v>90</v>
      </c>
      <c r="G51" s="222">
        <v>1770</v>
      </c>
      <c r="H51" s="108"/>
      <c r="I51" s="223">
        <f>ROUND(Tabela1[[#This Row],[Količina]]*Tabela1[[#This Row],[cena/EM]],2)</f>
        <v>0</v>
      </c>
    </row>
    <row r="52" spans="1:9" ht="41.4">
      <c r="A52" s="239">
        <v>51</v>
      </c>
      <c r="B52" s="234" t="s">
        <v>0</v>
      </c>
      <c r="C52" s="247" t="s">
        <v>100</v>
      </c>
      <c r="D52" s="302" t="s">
        <v>101</v>
      </c>
      <c r="E52" s="237"/>
      <c r="F52" s="274" t="s">
        <v>90</v>
      </c>
      <c r="G52" s="222">
        <v>1350</v>
      </c>
      <c r="H52" s="108"/>
      <c r="I52" s="223">
        <f>ROUND(Tabela1[[#This Row],[Količina]]*Tabela1[[#This Row],[cena/EM]],2)</f>
        <v>0</v>
      </c>
    </row>
    <row r="53" spans="1:9">
      <c r="A53" s="239">
        <v>52</v>
      </c>
      <c r="B53" s="234" t="s">
        <v>0</v>
      </c>
      <c r="C53" s="247" t="s">
        <v>102</v>
      </c>
      <c r="D53" s="302" t="s">
        <v>103</v>
      </c>
      <c r="E53" s="237"/>
      <c r="F53" s="274" t="s">
        <v>95</v>
      </c>
      <c r="G53" s="222">
        <v>4660</v>
      </c>
      <c r="H53" s="108"/>
      <c r="I53" s="223">
        <f>ROUND(Tabela1[[#This Row],[Količina]]*Tabela1[[#This Row],[cena/EM]],2)</f>
        <v>0</v>
      </c>
    </row>
    <row r="54" spans="1:9">
      <c r="A54" s="239">
        <v>53</v>
      </c>
      <c r="B54" s="298" t="s">
        <v>0</v>
      </c>
      <c r="C54" s="303" t="s">
        <v>11</v>
      </c>
      <c r="D54" s="300" t="s">
        <v>12</v>
      </c>
      <c r="E54" s="301"/>
      <c r="F54" s="227">
        <f>ROUND(SUM(I55:I67),2)</f>
        <v>0</v>
      </c>
      <c r="G54" s="53"/>
      <c r="H54" s="53"/>
      <c r="I54" s="51"/>
    </row>
    <row r="55" spans="1:9">
      <c r="A55" s="239">
        <v>54</v>
      </c>
      <c r="B55" s="234" t="s">
        <v>0</v>
      </c>
      <c r="C55" s="247" t="s">
        <v>104</v>
      </c>
      <c r="D55" s="302" t="s">
        <v>105</v>
      </c>
      <c r="E55" s="237"/>
      <c r="F55" s="274" t="s">
        <v>90</v>
      </c>
      <c r="G55" s="222">
        <v>116</v>
      </c>
      <c r="H55" s="108"/>
      <c r="I55" s="223">
        <f>ROUND(Tabela1[[#This Row],[Količina]]*Tabela1[[#This Row],[cena/EM]],2)</f>
        <v>0</v>
      </c>
    </row>
    <row r="56" spans="1:9">
      <c r="A56" s="239">
        <v>55</v>
      </c>
      <c r="B56" s="234" t="s">
        <v>0</v>
      </c>
      <c r="C56" s="247" t="s">
        <v>106</v>
      </c>
      <c r="D56" s="302" t="s">
        <v>107</v>
      </c>
      <c r="E56" s="237"/>
      <c r="F56" s="304" t="s">
        <v>90</v>
      </c>
      <c r="G56" s="222">
        <v>138</v>
      </c>
      <c r="H56" s="108"/>
      <c r="I56" s="223">
        <f>ROUND(Tabela1[[#This Row],[Količina]]*Tabela1[[#This Row],[cena/EM]],2)</f>
        <v>0</v>
      </c>
    </row>
    <row r="57" spans="1:9" ht="27.6">
      <c r="A57" s="239">
        <v>56</v>
      </c>
      <c r="B57" s="234" t="s">
        <v>0</v>
      </c>
      <c r="C57" s="247" t="s">
        <v>108</v>
      </c>
      <c r="D57" s="302" t="s">
        <v>109</v>
      </c>
      <c r="E57" s="237"/>
      <c r="F57" s="304" t="s">
        <v>90</v>
      </c>
      <c r="G57" s="222">
        <v>32</v>
      </c>
      <c r="H57" s="108"/>
      <c r="I57" s="223">
        <f>ROUND(Tabela1[[#This Row],[Količina]]*Tabela1[[#This Row],[cena/EM]],2)</f>
        <v>0</v>
      </c>
    </row>
    <row r="58" spans="1:9" ht="27.6">
      <c r="A58" s="239">
        <v>57</v>
      </c>
      <c r="B58" s="234" t="s">
        <v>0</v>
      </c>
      <c r="C58" s="247" t="s">
        <v>110</v>
      </c>
      <c r="D58" s="302" t="s">
        <v>111</v>
      </c>
      <c r="E58" s="305"/>
      <c r="F58" s="304" t="s">
        <v>95</v>
      </c>
      <c r="G58" s="222">
        <v>1860</v>
      </c>
      <c r="H58" s="108"/>
      <c r="I58" s="223">
        <f>ROUND(Tabela1[[#This Row],[Količina]]*Tabela1[[#This Row],[cena/EM]],2)</f>
        <v>0</v>
      </c>
    </row>
    <row r="59" spans="1:9" ht="55.2">
      <c r="A59" s="239">
        <v>58</v>
      </c>
      <c r="B59" s="234" t="s">
        <v>0</v>
      </c>
      <c r="C59" s="247" t="s">
        <v>112</v>
      </c>
      <c r="D59" s="302" t="s">
        <v>113</v>
      </c>
      <c r="E59" s="305"/>
      <c r="F59" s="304" t="s">
        <v>18</v>
      </c>
      <c r="G59" s="222">
        <v>168</v>
      </c>
      <c r="H59" s="108"/>
      <c r="I59" s="223">
        <f>ROUND(Tabela1[[#This Row],[Količina]]*Tabela1[[#This Row],[cena/EM]],2)</f>
        <v>0</v>
      </c>
    </row>
    <row r="60" spans="1:9" ht="55.2">
      <c r="A60" s="239">
        <v>59</v>
      </c>
      <c r="B60" s="234" t="s">
        <v>0</v>
      </c>
      <c r="C60" s="247" t="s">
        <v>114</v>
      </c>
      <c r="D60" s="302" t="s">
        <v>115</v>
      </c>
      <c r="E60" s="305"/>
      <c r="F60" s="304" t="s">
        <v>18</v>
      </c>
      <c r="G60" s="222">
        <v>620</v>
      </c>
      <c r="H60" s="108"/>
      <c r="I60" s="223">
        <f>ROUND(Tabela1[[#This Row],[Količina]]*Tabela1[[#This Row],[cena/EM]],2)</f>
        <v>0</v>
      </c>
    </row>
    <row r="61" spans="1:9" ht="27.6">
      <c r="A61" s="239">
        <v>60</v>
      </c>
      <c r="B61" s="234" t="s">
        <v>0</v>
      </c>
      <c r="C61" s="247" t="s">
        <v>116</v>
      </c>
      <c r="D61" s="302" t="s">
        <v>117</v>
      </c>
      <c r="E61" s="305"/>
      <c r="F61" s="304" t="s">
        <v>18</v>
      </c>
      <c r="G61" s="222">
        <v>3</v>
      </c>
      <c r="H61" s="108"/>
      <c r="I61" s="223">
        <f>ROUND(Tabela1[[#This Row],[Količina]]*Tabela1[[#This Row],[cena/EM]],2)</f>
        <v>0</v>
      </c>
    </row>
    <row r="62" spans="1:9" ht="55.2">
      <c r="A62" s="239">
        <v>61</v>
      </c>
      <c r="B62" s="234" t="s">
        <v>0</v>
      </c>
      <c r="C62" s="247" t="s">
        <v>118</v>
      </c>
      <c r="D62" s="302" t="s">
        <v>119</v>
      </c>
      <c r="E62" s="305"/>
      <c r="F62" s="304" t="s">
        <v>25</v>
      </c>
      <c r="G62" s="222">
        <v>1</v>
      </c>
      <c r="H62" s="108"/>
      <c r="I62" s="223">
        <f>ROUND(Tabela1[[#This Row],[Količina]]*Tabela1[[#This Row],[cena/EM]],2)</f>
        <v>0</v>
      </c>
    </row>
    <row r="63" spans="1:9" ht="69">
      <c r="A63" s="239">
        <v>62</v>
      </c>
      <c r="B63" s="234" t="s">
        <v>0</v>
      </c>
      <c r="C63" s="247" t="s">
        <v>120</v>
      </c>
      <c r="D63" s="302" t="s">
        <v>121</v>
      </c>
      <c r="E63" s="237"/>
      <c r="F63" s="304" t="s">
        <v>25</v>
      </c>
      <c r="G63" s="222">
        <v>4</v>
      </c>
      <c r="H63" s="108"/>
      <c r="I63" s="223">
        <f>ROUND(Tabela1[[#This Row],[Količina]]*Tabela1[[#This Row],[cena/EM]],2)</f>
        <v>0</v>
      </c>
    </row>
    <row r="64" spans="1:9" ht="69">
      <c r="A64" s="239">
        <v>63</v>
      </c>
      <c r="B64" s="234" t="s">
        <v>0</v>
      </c>
      <c r="C64" s="247" t="s">
        <v>122</v>
      </c>
      <c r="D64" s="302" t="s">
        <v>123</v>
      </c>
      <c r="E64" s="237"/>
      <c r="F64" s="304" t="s">
        <v>25</v>
      </c>
      <c r="G64" s="222">
        <v>1</v>
      </c>
      <c r="H64" s="108"/>
      <c r="I64" s="223">
        <f>ROUND(Tabela1[[#This Row],[Količina]]*Tabela1[[#This Row],[cena/EM]],2)</f>
        <v>0</v>
      </c>
    </row>
    <row r="65" spans="1:9" ht="27.6">
      <c r="A65" s="239">
        <v>64</v>
      </c>
      <c r="B65" s="234" t="s">
        <v>0</v>
      </c>
      <c r="C65" s="247" t="s">
        <v>124</v>
      </c>
      <c r="D65" s="302" t="s">
        <v>125</v>
      </c>
      <c r="E65" s="237"/>
      <c r="F65" s="304" t="s">
        <v>25</v>
      </c>
      <c r="G65" s="222">
        <v>42</v>
      </c>
      <c r="H65" s="108"/>
      <c r="I65" s="223">
        <f>ROUND(Tabela1[[#This Row],[Količina]]*Tabela1[[#This Row],[cena/EM]],2)</f>
        <v>0</v>
      </c>
    </row>
    <row r="66" spans="1:9" ht="27.6">
      <c r="A66" s="239">
        <v>65</v>
      </c>
      <c r="B66" s="234" t="s">
        <v>0</v>
      </c>
      <c r="C66" s="247" t="s">
        <v>126</v>
      </c>
      <c r="D66" s="302" t="s">
        <v>127</v>
      </c>
      <c r="E66" s="305"/>
      <c r="F66" s="304" t="s">
        <v>25</v>
      </c>
      <c r="G66" s="222">
        <v>1</v>
      </c>
      <c r="H66" s="108"/>
      <c r="I66" s="223">
        <f>ROUND(Tabela1[[#This Row],[Količina]]*Tabela1[[#This Row],[cena/EM]],2)</f>
        <v>0</v>
      </c>
    </row>
    <row r="67" spans="1:9" ht="27.6">
      <c r="A67" s="239">
        <v>66</v>
      </c>
      <c r="B67" s="234" t="s">
        <v>0</v>
      </c>
      <c r="C67" s="247" t="s">
        <v>128</v>
      </c>
      <c r="D67" s="302" t="s">
        <v>129</v>
      </c>
      <c r="E67" s="237"/>
      <c r="F67" s="304" t="s">
        <v>95</v>
      </c>
      <c r="G67" s="306">
        <v>3</v>
      </c>
      <c r="H67" s="108"/>
      <c r="I67" s="223">
        <f>ROUND(Tabela1[[#This Row],[Količina]]*Tabela1[[#This Row],[cena/EM]],2)</f>
        <v>0</v>
      </c>
    </row>
    <row r="68" spans="1:9" ht="27.6">
      <c r="A68" s="239">
        <v>67</v>
      </c>
      <c r="B68" s="298" t="s">
        <v>0</v>
      </c>
      <c r="C68" s="303" t="s">
        <v>13</v>
      </c>
      <c r="D68" s="300" t="s">
        <v>14</v>
      </c>
      <c r="E68" s="300" t="s">
        <v>130</v>
      </c>
      <c r="F68" s="227">
        <f>ROUND(SUM(I69:I100),2)</f>
        <v>0</v>
      </c>
      <c r="G68" s="53"/>
      <c r="H68" s="53"/>
      <c r="I68" s="51"/>
    </row>
    <row r="69" spans="1:9" ht="27.6">
      <c r="A69" s="239">
        <v>68</v>
      </c>
      <c r="B69" s="234" t="s">
        <v>0</v>
      </c>
      <c r="C69" s="247" t="s">
        <v>131</v>
      </c>
      <c r="D69" s="302" t="s">
        <v>132</v>
      </c>
      <c r="E69" s="237"/>
      <c r="F69" s="274" t="s">
        <v>95</v>
      </c>
      <c r="G69" s="222">
        <v>485</v>
      </c>
      <c r="H69" s="108"/>
      <c r="I69" s="223">
        <f>ROUND(Tabela1[[#This Row],[Količina]]*Tabela1[[#This Row],[cena/EM]],2)</f>
        <v>0</v>
      </c>
    </row>
    <row r="70" spans="1:9" ht="27.6">
      <c r="A70" s="239">
        <v>69</v>
      </c>
      <c r="B70" s="234" t="s">
        <v>0</v>
      </c>
      <c r="C70" s="247" t="s">
        <v>133</v>
      </c>
      <c r="D70" s="302" t="s">
        <v>134</v>
      </c>
      <c r="E70" s="237"/>
      <c r="F70" s="304" t="s">
        <v>18</v>
      </c>
      <c r="G70" s="222">
        <v>173</v>
      </c>
      <c r="H70" s="108"/>
      <c r="I70" s="223">
        <f>ROUND(Tabela1[[#This Row],[Količina]]*Tabela1[[#This Row],[cena/EM]],2)</f>
        <v>0</v>
      </c>
    </row>
    <row r="71" spans="1:9" ht="27.6">
      <c r="A71" s="239">
        <v>70</v>
      </c>
      <c r="B71" s="234" t="s">
        <v>0</v>
      </c>
      <c r="C71" s="247" t="s">
        <v>135</v>
      </c>
      <c r="D71" s="302" t="s">
        <v>136</v>
      </c>
      <c r="E71" s="237"/>
      <c r="F71" s="304" t="s">
        <v>18</v>
      </c>
      <c r="G71" s="222">
        <v>173</v>
      </c>
      <c r="H71" s="108"/>
      <c r="I71" s="223">
        <f>ROUND(Tabela1[[#This Row],[Količina]]*Tabela1[[#This Row],[cena/EM]],2)</f>
        <v>0</v>
      </c>
    </row>
    <row r="72" spans="1:9">
      <c r="A72" s="239">
        <v>71</v>
      </c>
      <c r="B72" s="234" t="s">
        <v>0</v>
      </c>
      <c r="C72" s="247" t="s">
        <v>137</v>
      </c>
      <c r="D72" s="302" t="s">
        <v>138</v>
      </c>
      <c r="E72" s="237"/>
      <c r="F72" s="304" t="s">
        <v>95</v>
      </c>
      <c r="G72" s="222">
        <v>883</v>
      </c>
      <c r="H72" s="108"/>
      <c r="I72" s="223">
        <f>ROUND(Tabela1[[#This Row],[Količina]]*Tabela1[[#This Row],[cena/EM]],2)</f>
        <v>0</v>
      </c>
    </row>
    <row r="73" spans="1:9">
      <c r="A73" s="239">
        <v>72</v>
      </c>
      <c r="B73" s="234" t="s">
        <v>0</v>
      </c>
      <c r="C73" s="247" t="s">
        <v>139</v>
      </c>
      <c r="D73" s="302" t="s">
        <v>140</v>
      </c>
      <c r="E73" s="305"/>
      <c r="F73" s="304" t="s">
        <v>95</v>
      </c>
      <c r="G73" s="222">
        <v>374</v>
      </c>
      <c r="H73" s="108"/>
      <c r="I73" s="223">
        <f>ROUND(Tabela1[[#This Row],[Količina]]*Tabela1[[#This Row],[cena/EM]],2)</f>
        <v>0</v>
      </c>
    </row>
    <row r="74" spans="1:9" ht="41.4">
      <c r="A74" s="239">
        <v>73</v>
      </c>
      <c r="B74" s="234" t="s">
        <v>0</v>
      </c>
      <c r="C74" s="247" t="s">
        <v>141</v>
      </c>
      <c r="D74" s="302" t="s">
        <v>142</v>
      </c>
      <c r="E74" s="305"/>
      <c r="F74" s="304" t="s">
        <v>90</v>
      </c>
      <c r="G74" s="222">
        <v>170</v>
      </c>
      <c r="H74" s="108"/>
      <c r="I74" s="223">
        <f>ROUND(Tabela1[[#This Row],[Količina]]*Tabela1[[#This Row],[cena/EM]],2)</f>
        <v>0</v>
      </c>
    </row>
    <row r="75" spans="1:9" ht="27.6">
      <c r="A75" s="239">
        <v>74</v>
      </c>
      <c r="B75" s="234" t="s">
        <v>0</v>
      </c>
      <c r="C75" s="247" t="s">
        <v>143</v>
      </c>
      <c r="D75" s="302" t="s">
        <v>144</v>
      </c>
      <c r="E75" s="305"/>
      <c r="F75" s="304" t="s">
        <v>90</v>
      </c>
      <c r="G75" s="222">
        <v>136</v>
      </c>
      <c r="H75" s="108"/>
      <c r="I75" s="223">
        <f>ROUND(Tabela1[[#This Row],[Količina]]*Tabela1[[#This Row],[cena/EM]],2)</f>
        <v>0</v>
      </c>
    </row>
    <row r="76" spans="1:9" ht="27.6">
      <c r="A76" s="239">
        <v>75</v>
      </c>
      <c r="B76" s="234" t="s">
        <v>0</v>
      </c>
      <c r="C76" s="247" t="s">
        <v>145</v>
      </c>
      <c r="D76" s="302" t="s">
        <v>146</v>
      </c>
      <c r="E76" s="305"/>
      <c r="F76" s="304" t="s">
        <v>90</v>
      </c>
      <c r="G76" s="222">
        <v>16</v>
      </c>
      <c r="H76" s="108"/>
      <c r="I76" s="223">
        <f>ROUND(Tabela1[[#This Row],[Količina]]*Tabela1[[#This Row],[cena/EM]],2)</f>
        <v>0</v>
      </c>
    </row>
    <row r="77" spans="1:9" ht="27.6">
      <c r="A77" s="239">
        <v>76</v>
      </c>
      <c r="B77" s="234" t="s">
        <v>0</v>
      </c>
      <c r="C77" s="247" t="s">
        <v>147</v>
      </c>
      <c r="D77" s="302" t="s">
        <v>148</v>
      </c>
      <c r="E77" s="305"/>
      <c r="F77" s="304" t="s">
        <v>90</v>
      </c>
      <c r="G77" s="222">
        <v>38.4</v>
      </c>
      <c r="H77" s="108"/>
      <c r="I77" s="223">
        <f>ROUND(Tabela1[[#This Row],[Količina]]*Tabela1[[#This Row],[cena/EM]],2)</f>
        <v>0</v>
      </c>
    </row>
    <row r="78" spans="1:9" ht="27.6">
      <c r="A78" s="239">
        <v>77</v>
      </c>
      <c r="B78" s="234" t="s">
        <v>0</v>
      </c>
      <c r="C78" s="247" t="s">
        <v>149</v>
      </c>
      <c r="D78" s="302" t="s">
        <v>150</v>
      </c>
      <c r="E78" s="305"/>
      <c r="F78" s="304" t="s">
        <v>95</v>
      </c>
      <c r="G78" s="222">
        <v>132.5</v>
      </c>
      <c r="H78" s="108"/>
      <c r="I78" s="223">
        <f>ROUND(Tabela1[[#This Row],[Količina]]*Tabela1[[#This Row],[cena/EM]],2)</f>
        <v>0</v>
      </c>
    </row>
    <row r="79" spans="1:9" ht="27.6">
      <c r="A79" s="239">
        <v>78</v>
      </c>
      <c r="B79" s="234" t="s">
        <v>0</v>
      </c>
      <c r="C79" s="247" t="s">
        <v>151</v>
      </c>
      <c r="D79" s="302" t="s">
        <v>152</v>
      </c>
      <c r="E79" s="237"/>
      <c r="F79" s="304" t="s">
        <v>95</v>
      </c>
      <c r="G79" s="222">
        <v>4.7</v>
      </c>
      <c r="H79" s="108"/>
      <c r="I79" s="223">
        <f>ROUND(Tabela1[[#This Row],[Količina]]*Tabela1[[#This Row],[cena/EM]],2)</f>
        <v>0</v>
      </c>
    </row>
    <row r="80" spans="1:9" ht="27.6">
      <c r="A80" s="239">
        <v>79</v>
      </c>
      <c r="B80" s="234" t="s">
        <v>0</v>
      </c>
      <c r="C80" s="247" t="s">
        <v>153</v>
      </c>
      <c r="D80" s="302" t="s">
        <v>154</v>
      </c>
      <c r="E80" s="237"/>
      <c r="F80" s="304" t="s">
        <v>95</v>
      </c>
      <c r="G80" s="222">
        <v>2</v>
      </c>
      <c r="H80" s="108"/>
      <c r="I80" s="223">
        <f>ROUND(Tabela1[[#This Row],[Količina]]*Tabela1[[#This Row],[cena/EM]],2)</f>
        <v>0</v>
      </c>
    </row>
    <row r="81" spans="1:9">
      <c r="A81" s="239">
        <v>80</v>
      </c>
      <c r="B81" s="234" t="s">
        <v>0</v>
      </c>
      <c r="C81" s="247" t="s">
        <v>155</v>
      </c>
      <c r="D81" s="302" t="s">
        <v>156</v>
      </c>
      <c r="E81" s="237"/>
      <c r="F81" s="304" t="s">
        <v>18</v>
      </c>
      <c r="G81" s="222">
        <v>15</v>
      </c>
      <c r="H81" s="108"/>
      <c r="I81" s="223">
        <f>ROUND(Tabela1[[#This Row],[Količina]]*Tabela1[[#This Row],[cena/EM]],2)</f>
        <v>0</v>
      </c>
    </row>
    <row r="82" spans="1:9" ht="69">
      <c r="A82" s="239">
        <v>81</v>
      </c>
      <c r="B82" s="234" t="s">
        <v>0</v>
      </c>
      <c r="C82" s="247" t="s">
        <v>157</v>
      </c>
      <c r="D82" s="302" t="s">
        <v>158</v>
      </c>
      <c r="E82" s="305"/>
      <c r="F82" s="304" t="s">
        <v>18</v>
      </c>
      <c r="G82" s="222">
        <v>160</v>
      </c>
      <c r="H82" s="108"/>
      <c r="I82" s="223">
        <f>ROUND(Tabela1[[#This Row],[Količina]]*Tabela1[[#This Row],[cena/EM]],2)</f>
        <v>0</v>
      </c>
    </row>
    <row r="83" spans="1:9" ht="55.2">
      <c r="A83" s="239">
        <v>82</v>
      </c>
      <c r="B83" s="234" t="s">
        <v>0</v>
      </c>
      <c r="C83" s="247" t="s">
        <v>159</v>
      </c>
      <c r="D83" s="302" t="s">
        <v>160</v>
      </c>
      <c r="E83" s="237"/>
      <c r="F83" s="304" t="s">
        <v>90</v>
      </c>
      <c r="G83" s="306">
        <v>0.8</v>
      </c>
      <c r="H83" s="108"/>
      <c r="I83" s="223">
        <f>ROUND(Tabela1[[#This Row],[Količina]]*Tabela1[[#This Row],[cena/EM]],2)</f>
        <v>0</v>
      </c>
    </row>
    <row r="84" spans="1:9" ht="69">
      <c r="A84" s="239">
        <v>83</v>
      </c>
      <c r="B84" s="234" t="s">
        <v>0</v>
      </c>
      <c r="C84" s="247" t="s">
        <v>161</v>
      </c>
      <c r="D84" s="302" t="s">
        <v>162</v>
      </c>
      <c r="E84" s="237"/>
      <c r="F84" s="304" t="s">
        <v>90</v>
      </c>
      <c r="G84" s="306">
        <v>2.2000000000000002</v>
      </c>
      <c r="H84" s="108"/>
      <c r="I84" s="223">
        <f>ROUND(Tabela1[[#This Row],[Količina]]*Tabela1[[#This Row],[cena/EM]],2)</f>
        <v>0</v>
      </c>
    </row>
    <row r="85" spans="1:9" ht="55.2">
      <c r="A85" s="239">
        <v>84</v>
      </c>
      <c r="B85" s="234" t="s">
        <v>0</v>
      </c>
      <c r="C85" s="247" t="s">
        <v>163</v>
      </c>
      <c r="D85" s="302" t="s">
        <v>164</v>
      </c>
      <c r="E85" s="237"/>
      <c r="F85" s="304" t="s">
        <v>165</v>
      </c>
      <c r="G85" s="306">
        <v>134</v>
      </c>
      <c r="H85" s="108"/>
      <c r="I85" s="223">
        <f>ROUND(Tabela1[[#This Row],[Količina]]*Tabela1[[#This Row],[cena/EM]],2)</f>
        <v>0</v>
      </c>
    </row>
    <row r="86" spans="1:9" ht="55.2">
      <c r="A86" s="239">
        <v>85</v>
      </c>
      <c r="B86" s="234" t="s">
        <v>0</v>
      </c>
      <c r="C86" s="247" t="s">
        <v>166</v>
      </c>
      <c r="D86" s="302" t="s">
        <v>167</v>
      </c>
      <c r="E86" s="237"/>
      <c r="F86" s="304" t="s">
        <v>95</v>
      </c>
      <c r="G86" s="306">
        <v>20.5</v>
      </c>
      <c r="H86" s="108"/>
      <c r="I86" s="223">
        <f>ROUND(Tabela1[[#This Row],[Količina]]*Tabela1[[#This Row],[cena/EM]],2)</f>
        <v>0</v>
      </c>
    </row>
    <row r="87" spans="1:9" ht="55.2">
      <c r="A87" s="239">
        <v>86</v>
      </c>
      <c r="B87" s="234" t="s">
        <v>0</v>
      </c>
      <c r="C87" s="247" t="s">
        <v>168</v>
      </c>
      <c r="D87" s="302" t="s">
        <v>169</v>
      </c>
      <c r="E87" s="237"/>
      <c r="F87" s="304" t="s">
        <v>18</v>
      </c>
      <c r="G87" s="222">
        <v>9.8000000000000007</v>
      </c>
      <c r="H87" s="108"/>
      <c r="I87" s="223">
        <f>ROUND(Tabela1[[#This Row],[Količina]]*Tabela1[[#This Row],[cena/EM]],2)</f>
        <v>0</v>
      </c>
    </row>
    <row r="88" spans="1:9" ht="69">
      <c r="A88" s="239">
        <v>87</v>
      </c>
      <c r="B88" s="234" t="s">
        <v>0</v>
      </c>
      <c r="C88" s="247" t="s">
        <v>170</v>
      </c>
      <c r="D88" s="302" t="s">
        <v>171</v>
      </c>
      <c r="E88" s="237"/>
      <c r="F88" s="304" t="s">
        <v>95</v>
      </c>
      <c r="G88" s="222">
        <v>356</v>
      </c>
      <c r="H88" s="108"/>
      <c r="I88" s="223">
        <f>ROUND(Tabela1[[#This Row],[Količina]]*Tabela1[[#This Row],[cena/EM]],2)</f>
        <v>0</v>
      </c>
    </row>
    <row r="89" spans="1:9" ht="96.6">
      <c r="A89" s="239">
        <v>88</v>
      </c>
      <c r="B89" s="234" t="s">
        <v>0</v>
      </c>
      <c r="C89" s="247" t="s">
        <v>172</v>
      </c>
      <c r="D89" s="302" t="s">
        <v>173</v>
      </c>
      <c r="E89" s="305"/>
      <c r="F89" s="304" t="s">
        <v>95</v>
      </c>
      <c r="G89" s="222">
        <v>89</v>
      </c>
      <c r="H89" s="108"/>
      <c r="I89" s="223">
        <f>ROUND(Tabela1[[#This Row],[Količina]]*Tabela1[[#This Row],[cena/EM]],2)</f>
        <v>0</v>
      </c>
    </row>
    <row r="90" spans="1:9" ht="96.6">
      <c r="A90" s="239">
        <v>89</v>
      </c>
      <c r="B90" s="234" t="s">
        <v>0</v>
      </c>
      <c r="C90" s="247" t="s">
        <v>174</v>
      </c>
      <c r="D90" s="302" t="s">
        <v>175</v>
      </c>
      <c r="E90" s="305"/>
      <c r="F90" s="304" t="s">
        <v>95</v>
      </c>
      <c r="G90" s="222">
        <v>11</v>
      </c>
      <c r="H90" s="108"/>
      <c r="I90" s="223">
        <f>ROUND(Tabela1[[#This Row],[Količina]]*Tabela1[[#This Row],[cena/EM]],2)</f>
        <v>0</v>
      </c>
    </row>
    <row r="91" spans="1:9" ht="27.6">
      <c r="A91" s="239">
        <v>90</v>
      </c>
      <c r="B91" s="234" t="s">
        <v>0</v>
      </c>
      <c r="C91" s="247" t="s">
        <v>176</v>
      </c>
      <c r="D91" s="302" t="s">
        <v>177</v>
      </c>
      <c r="E91" s="302"/>
      <c r="F91" s="304" t="s">
        <v>18</v>
      </c>
      <c r="G91" s="222">
        <v>160</v>
      </c>
      <c r="H91" s="108"/>
      <c r="I91" s="223">
        <f>ROUND(Tabela1[[#This Row],[Količina]]*Tabela1[[#This Row],[cena/EM]],2)</f>
        <v>0</v>
      </c>
    </row>
    <row r="92" spans="1:9" ht="27.6">
      <c r="A92" s="239">
        <v>91</v>
      </c>
      <c r="B92" s="234" t="s">
        <v>0</v>
      </c>
      <c r="C92" s="247" t="s">
        <v>178</v>
      </c>
      <c r="D92" s="302" t="s">
        <v>179</v>
      </c>
      <c r="E92" s="302"/>
      <c r="F92" s="304" t="s">
        <v>95</v>
      </c>
      <c r="G92" s="222">
        <v>3.6</v>
      </c>
      <c r="H92" s="108"/>
      <c r="I92" s="223">
        <f>ROUND(Tabela1[[#This Row],[Količina]]*Tabela1[[#This Row],[cena/EM]],2)</f>
        <v>0</v>
      </c>
    </row>
    <row r="93" spans="1:9" ht="27.6">
      <c r="A93" s="239">
        <v>92</v>
      </c>
      <c r="B93" s="234" t="s">
        <v>0</v>
      </c>
      <c r="C93" s="247" t="s">
        <v>180</v>
      </c>
      <c r="D93" s="302" t="s">
        <v>181</v>
      </c>
      <c r="E93" s="237"/>
      <c r="F93" s="304" t="s">
        <v>25</v>
      </c>
      <c r="G93" s="222">
        <v>1</v>
      </c>
      <c r="H93" s="108"/>
      <c r="I93" s="223">
        <f>ROUND(Tabela1[[#This Row],[Količina]]*Tabela1[[#This Row],[cena/EM]],2)</f>
        <v>0</v>
      </c>
    </row>
    <row r="94" spans="1:9" ht="27.6">
      <c r="A94" s="239">
        <v>93</v>
      </c>
      <c r="B94" s="234" t="s">
        <v>0</v>
      </c>
      <c r="C94" s="247" t="s">
        <v>182</v>
      </c>
      <c r="D94" s="302" t="s">
        <v>183</v>
      </c>
      <c r="E94" s="237"/>
      <c r="F94" s="304" t="s">
        <v>18</v>
      </c>
      <c r="G94" s="222">
        <v>143</v>
      </c>
      <c r="H94" s="108"/>
      <c r="I94" s="223">
        <f>ROUND(Tabela1[[#This Row],[Količina]]*Tabela1[[#This Row],[cena/EM]],2)</f>
        <v>0</v>
      </c>
    </row>
    <row r="95" spans="1:9" ht="27.6">
      <c r="A95" s="239">
        <v>94</v>
      </c>
      <c r="B95" s="234" t="s">
        <v>0</v>
      </c>
      <c r="C95" s="247" t="s">
        <v>184</v>
      </c>
      <c r="D95" s="302" t="s">
        <v>185</v>
      </c>
      <c r="E95" s="237"/>
      <c r="F95" s="304" t="s">
        <v>18</v>
      </c>
      <c r="G95" s="222">
        <v>2.8</v>
      </c>
      <c r="H95" s="108"/>
      <c r="I95" s="223">
        <f>ROUND(Tabela1[[#This Row],[Količina]]*Tabela1[[#This Row],[cena/EM]],2)</f>
        <v>0</v>
      </c>
    </row>
    <row r="96" spans="1:9" ht="82.8">
      <c r="A96" s="239">
        <v>95</v>
      </c>
      <c r="B96" s="234" t="s">
        <v>0</v>
      </c>
      <c r="C96" s="247" t="s">
        <v>186</v>
      </c>
      <c r="D96" s="302" t="s">
        <v>187</v>
      </c>
      <c r="E96" s="237"/>
      <c r="F96" s="304" t="s">
        <v>18</v>
      </c>
      <c r="G96" s="222">
        <v>86.8</v>
      </c>
      <c r="H96" s="108"/>
      <c r="I96" s="223">
        <f>ROUND(Tabela1[[#This Row],[Količina]]*Tabela1[[#This Row],[cena/EM]],2)</f>
        <v>0</v>
      </c>
    </row>
    <row r="97" spans="1:9" ht="82.8">
      <c r="A97" s="239">
        <v>96</v>
      </c>
      <c r="B97" s="234" t="s">
        <v>0</v>
      </c>
      <c r="C97" s="247" t="s">
        <v>188</v>
      </c>
      <c r="D97" s="302" t="s">
        <v>189</v>
      </c>
      <c r="E97" s="237"/>
      <c r="F97" s="304" t="s">
        <v>18</v>
      </c>
      <c r="G97" s="306">
        <v>2</v>
      </c>
      <c r="H97" s="108"/>
      <c r="I97" s="223">
        <f>ROUND(Tabela1[[#This Row],[Količina]]*Tabela1[[#This Row],[cena/EM]],2)</f>
        <v>0</v>
      </c>
    </row>
    <row r="98" spans="1:9">
      <c r="A98" s="239">
        <v>97</v>
      </c>
      <c r="B98" s="234" t="s">
        <v>0</v>
      </c>
      <c r="C98" s="247" t="s">
        <v>190</v>
      </c>
      <c r="D98" s="302" t="s">
        <v>191</v>
      </c>
      <c r="E98" s="237"/>
      <c r="F98" s="304" t="s">
        <v>95</v>
      </c>
      <c r="G98" s="306">
        <v>170</v>
      </c>
      <c r="H98" s="108"/>
      <c r="I98" s="223">
        <f>ROUND(Tabela1[[#This Row],[Količina]]*Tabela1[[#This Row],[cena/EM]],2)</f>
        <v>0</v>
      </c>
    </row>
    <row r="99" spans="1:9">
      <c r="A99" s="239">
        <v>98</v>
      </c>
      <c r="B99" s="234" t="s">
        <v>0</v>
      </c>
      <c r="C99" s="247" t="s">
        <v>192</v>
      </c>
      <c r="D99" s="302" t="s">
        <v>193</v>
      </c>
      <c r="E99" s="305"/>
      <c r="F99" s="304" t="s">
        <v>25</v>
      </c>
      <c r="G99" s="306">
        <v>2</v>
      </c>
      <c r="H99" s="108"/>
      <c r="I99" s="223">
        <f>ROUND(Tabela1[[#This Row],[Količina]]*Tabela1[[#This Row],[cena/EM]],2)</f>
        <v>0</v>
      </c>
    </row>
    <row r="100" spans="1:9">
      <c r="A100" s="239">
        <v>99</v>
      </c>
      <c r="B100" s="234" t="s">
        <v>0</v>
      </c>
      <c r="C100" s="247" t="s">
        <v>194</v>
      </c>
      <c r="D100" s="302" t="s">
        <v>195</v>
      </c>
      <c r="E100" s="237"/>
      <c r="F100" s="304" t="s">
        <v>95</v>
      </c>
      <c r="G100" s="306">
        <v>454</v>
      </c>
      <c r="H100" s="108"/>
      <c r="I100" s="223">
        <f>ROUND(Tabela1[[#This Row],[Količina]]*Tabela1[[#This Row],[cena/EM]],2)</f>
        <v>0</v>
      </c>
    </row>
    <row r="101" spans="1:9">
      <c r="A101" s="239">
        <v>100</v>
      </c>
      <c r="B101" s="283" t="s">
        <v>0</v>
      </c>
      <c r="C101" s="284" t="s">
        <v>196</v>
      </c>
      <c r="D101" s="285" t="s">
        <v>197</v>
      </c>
      <c r="E101" s="286"/>
      <c r="F101" s="217">
        <f>ROUND(SUM(F102:F107),2)</f>
        <v>0</v>
      </c>
      <c r="G101" s="217"/>
      <c r="H101" s="217"/>
      <c r="I101" s="218"/>
    </row>
    <row r="102" spans="1:9">
      <c r="A102" s="239">
        <v>101</v>
      </c>
      <c r="B102" s="287" t="s">
        <v>0</v>
      </c>
      <c r="C102" s="288" t="s">
        <v>198</v>
      </c>
      <c r="D102" s="289" t="s">
        <v>6</v>
      </c>
      <c r="E102" s="290"/>
      <c r="F102" s="219">
        <f>ROUND(F108,2)</f>
        <v>0</v>
      </c>
      <c r="G102" s="219"/>
      <c r="H102" s="219"/>
      <c r="I102" s="220"/>
    </row>
    <row r="103" spans="1:9">
      <c r="A103" s="239">
        <v>102</v>
      </c>
      <c r="B103" s="291" t="s">
        <v>0</v>
      </c>
      <c r="C103" s="288" t="s">
        <v>199</v>
      </c>
      <c r="D103" s="293" t="s">
        <v>8</v>
      </c>
      <c r="E103" s="294"/>
      <c r="F103" s="219">
        <f>ROUND(F114,2)</f>
        <v>0</v>
      </c>
      <c r="G103" s="224"/>
      <c r="H103" s="224"/>
      <c r="I103" s="225"/>
    </row>
    <row r="104" spans="1:9">
      <c r="A104" s="239">
        <v>103</v>
      </c>
      <c r="B104" s="291" t="s">
        <v>0</v>
      </c>
      <c r="C104" s="288" t="s">
        <v>200</v>
      </c>
      <c r="D104" s="293" t="s">
        <v>10</v>
      </c>
      <c r="E104" s="295"/>
      <c r="F104" s="219">
        <f>ROUND(F147,2)</f>
        <v>0</v>
      </c>
      <c r="G104" s="296"/>
      <c r="H104" s="296"/>
      <c r="I104" s="225"/>
    </row>
    <row r="105" spans="1:9">
      <c r="A105" s="239">
        <v>104</v>
      </c>
      <c r="B105" s="291" t="s">
        <v>0</v>
      </c>
      <c r="C105" s="288" t="s">
        <v>201</v>
      </c>
      <c r="D105" s="293" t="s">
        <v>12</v>
      </c>
      <c r="E105" s="295"/>
      <c r="F105" s="219">
        <f>ROUND(F157,2)</f>
        <v>0</v>
      </c>
      <c r="G105" s="296"/>
      <c r="H105" s="296"/>
      <c r="I105" s="225"/>
    </row>
    <row r="106" spans="1:9">
      <c r="A106" s="239">
        <v>105</v>
      </c>
      <c r="B106" s="291" t="s">
        <v>0</v>
      </c>
      <c r="C106" s="288" t="s">
        <v>202</v>
      </c>
      <c r="D106" s="293" t="s">
        <v>203</v>
      </c>
      <c r="E106" s="295"/>
      <c r="F106" s="219">
        <f>ROUND(F178,2)</f>
        <v>0</v>
      </c>
      <c r="G106" s="296"/>
      <c r="H106" s="296"/>
      <c r="I106" s="225"/>
    </row>
    <row r="107" spans="1:9">
      <c r="A107" s="239">
        <v>106</v>
      </c>
      <c r="B107" s="291" t="s">
        <v>0</v>
      </c>
      <c r="C107" s="288" t="s">
        <v>204</v>
      </c>
      <c r="D107" s="307" t="s">
        <v>205</v>
      </c>
      <c r="E107" s="307"/>
      <c r="F107" s="219">
        <f>ROUND(F220,2)</f>
        <v>0</v>
      </c>
      <c r="G107" s="308"/>
      <c r="H107" s="308"/>
      <c r="I107" s="308"/>
    </row>
    <row r="108" spans="1:9">
      <c r="A108" s="239">
        <v>107</v>
      </c>
      <c r="B108" s="298" t="s">
        <v>0</v>
      </c>
      <c r="C108" s="299" t="s">
        <v>198</v>
      </c>
      <c r="D108" s="300" t="s">
        <v>6</v>
      </c>
      <c r="E108" s="301"/>
      <c r="F108" s="227">
        <f>ROUND(SUM(I109:I113),2)</f>
        <v>0</v>
      </c>
      <c r="G108" s="221"/>
      <c r="H108" s="221"/>
      <c r="I108" s="53"/>
    </row>
    <row r="109" spans="1:9" ht="27.6">
      <c r="A109" s="239">
        <v>108</v>
      </c>
      <c r="B109" s="234" t="s">
        <v>0</v>
      </c>
      <c r="C109" s="247" t="s">
        <v>4336</v>
      </c>
      <c r="D109" s="302" t="s">
        <v>207</v>
      </c>
      <c r="E109" s="237"/>
      <c r="F109" s="304" t="s">
        <v>18</v>
      </c>
      <c r="G109" s="306">
        <v>1023</v>
      </c>
      <c r="H109" s="108"/>
      <c r="I109" s="223">
        <f>ROUND(Tabela1[[#This Row],[Količina]]*Tabela1[[#This Row],[cena/EM]],2)</f>
        <v>0</v>
      </c>
    </row>
    <row r="110" spans="1:9">
      <c r="A110" s="239">
        <v>109</v>
      </c>
      <c r="B110" s="234" t="s">
        <v>0</v>
      </c>
      <c r="C110" s="247" t="s">
        <v>206</v>
      </c>
      <c r="D110" s="302" t="s">
        <v>209</v>
      </c>
      <c r="E110" s="237"/>
      <c r="F110" s="304" t="s">
        <v>90</v>
      </c>
      <c r="G110" s="306">
        <v>16.5</v>
      </c>
      <c r="H110" s="108"/>
      <c r="I110" s="223">
        <f>ROUND(Tabela1[[#This Row],[Količina]]*Tabela1[[#This Row],[cena/EM]],2)</f>
        <v>0</v>
      </c>
    </row>
    <row r="111" spans="1:9">
      <c r="A111" s="239">
        <v>110</v>
      </c>
      <c r="B111" s="234" t="s">
        <v>0</v>
      </c>
      <c r="C111" s="247" t="s">
        <v>208</v>
      </c>
      <c r="D111" s="302" t="s">
        <v>211</v>
      </c>
      <c r="E111" s="237"/>
      <c r="F111" s="304" t="s">
        <v>95</v>
      </c>
      <c r="G111" s="306">
        <v>295</v>
      </c>
      <c r="H111" s="108"/>
      <c r="I111" s="223">
        <f>ROUND(Tabela1[[#This Row],[Količina]]*Tabela1[[#This Row],[cena/EM]],2)</f>
        <v>0</v>
      </c>
    </row>
    <row r="112" spans="1:9" ht="27.6">
      <c r="A112" s="239">
        <v>111</v>
      </c>
      <c r="B112" s="234" t="s">
        <v>0</v>
      </c>
      <c r="C112" s="247" t="s">
        <v>210</v>
      </c>
      <c r="D112" s="302" t="s">
        <v>20</v>
      </c>
      <c r="E112" s="237"/>
      <c r="F112" s="304" t="s">
        <v>18</v>
      </c>
      <c r="G112" s="306">
        <v>3.6</v>
      </c>
      <c r="H112" s="108"/>
      <c r="I112" s="223">
        <f>ROUND(Tabela1[[#This Row],[Količina]]*Tabela1[[#This Row],[cena/EM]],2)</f>
        <v>0</v>
      </c>
    </row>
    <row r="113" spans="1:9" ht="27.6">
      <c r="A113" s="239">
        <v>112</v>
      </c>
      <c r="B113" s="316" t="s">
        <v>0</v>
      </c>
      <c r="C113" s="247" t="s">
        <v>212</v>
      </c>
      <c r="D113" s="317" t="s">
        <v>26</v>
      </c>
      <c r="E113" s="237"/>
      <c r="F113" s="304" t="s">
        <v>25</v>
      </c>
      <c r="G113" s="306">
        <v>1</v>
      </c>
      <c r="H113" s="108"/>
      <c r="I113" s="223">
        <f>ROUND(Tabela1[[#This Row],[Količina]]*Tabela1[[#This Row],[cena/EM]],2)</f>
        <v>0</v>
      </c>
    </row>
    <row r="114" spans="1:9">
      <c r="A114" s="239">
        <v>113</v>
      </c>
      <c r="B114" s="298" t="s">
        <v>0</v>
      </c>
      <c r="C114" s="299" t="s">
        <v>199</v>
      </c>
      <c r="D114" s="300" t="s">
        <v>8</v>
      </c>
      <c r="E114" s="301"/>
      <c r="F114" s="227">
        <f>ROUND(SUM(I115:I146),2)</f>
        <v>0</v>
      </c>
      <c r="G114" s="53"/>
      <c r="H114" s="53"/>
      <c r="I114" s="51"/>
    </row>
    <row r="115" spans="1:9">
      <c r="A115" s="239">
        <v>114</v>
      </c>
      <c r="B115" s="234" t="s">
        <v>0</v>
      </c>
      <c r="C115" s="247" t="s">
        <v>213</v>
      </c>
      <c r="D115" s="302" t="s">
        <v>214</v>
      </c>
      <c r="E115" s="237"/>
      <c r="F115" s="304" t="s">
        <v>25</v>
      </c>
      <c r="G115" s="222">
        <v>148</v>
      </c>
      <c r="H115" s="108"/>
      <c r="I115" s="223">
        <f>ROUND(Tabela1[[#This Row],[Količina]]*Tabela1[[#This Row],[cena/EM]],2)</f>
        <v>0</v>
      </c>
    </row>
    <row r="116" spans="1:9">
      <c r="A116" s="239">
        <v>115</v>
      </c>
      <c r="B116" s="234" t="s">
        <v>0</v>
      </c>
      <c r="C116" s="247" t="s">
        <v>215</v>
      </c>
      <c r="D116" s="302" t="s">
        <v>216</v>
      </c>
      <c r="E116" s="237"/>
      <c r="F116" s="304" t="s">
        <v>25</v>
      </c>
      <c r="G116" s="222">
        <v>2</v>
      </c>
      <c r="H116" s="108"/>
      <c r="I116" s="223">
        <f>ROUND(Tabela1[[#This Row],[Količina]]*Tabela1[[#This Row],[cena/EM]],2)</f>
        <v>0</v>
      </c>
    </row>
    <row r="117" spans="1:9" ht="41.4">
      <c r="A117" s="239">
        <v>116</v>
      </c>
      <c r="B117" s="234" t="s">
        <v>0</v>
      </c>
      <c r="C117" s="247" t="s">
        <v>217</v>
      </c>
      <c r="D117" s="302" t="s">
        <v>32</v>
      </c>
      <c r="E117" s="237"/>
      <c r="F117" s="304" t="s">
        <v>18</v>
      </c>
      <c r="G117" s="222">
        <v>1191</v>
      </c>
      <c r="H117" s="108"/>
      <c r="I117" s="223">
        <f>ROUND(Tabela1[[#This Row],[Količina]]*Tabela1[[#This Row],[cena/EM]],2)</f>
        <v>0</v>
      </c>
    </row>
    <row r="118" spans="1:9" ht="55.2">
      <c r="A118" s="239">
        <v>117</v>
      </c>
      <c r="B118" s="234" t="s">
        <v>0</v>
      </c>
      <c r="C118" s="247" t="s">
        <v>218</v>
      </c>
      <c r="D118" s="302" t="s">
        <v>219</v>
      </c>
      <c r="E118" s="305"/>
      <c r="F118" s="304" t="s">
        <v>35</v>
      </c>
      <c r="G118" s="222">
        <v>6</v>
      </c>
      <c r="H118" s="108"/>
      <c r="I118" s="223">
        <f>ROUND(Tabela1[[#This Row],[Količina]]*Tabela1[[#This Row],[cena/EM]],2)</f>
        <v>0</v>
      </c>
    </row>
    <row r="119" spans="1:9" ht="55.2">
      <c r="A119" s="239">
        <v>118</v>
      </c>
      <c r="B119" s="234" t="s">
        <v>0</v>
      </c>
      <c r="C119" s="247" t="s">
        <v>220</v>
      </c>
      <c r="D119" s="302" t="s">
        <v>37</v>
      </c>
      <c r="E119" s="305"/>
      <c r="F119" s="304" t="s">
        <v>25</v>
      </c>
      <c r="G119" s="222">
        <v>3</v>
      </c>
      <c r="H119" s="108"/>
      <c r="I119" s="223">
        <f>ROUND(Tabela1[[#This Row],[Količina]]*Tabela1[[#This Row],[cena/EM]],2)</f>
        <v>0</v>
      </c>
    </row>
    <row r="120" spans="1:9" ht="55.2">
      <c r="A120" s="239">
        <v>119</v>
      </c>
      <c r="B120" s="234" t="s">
        <v>0</v>
      </c>
      <c r="C120" s="247" t="s">
        <v>221</v>
      </c>
      <c r="D120" s="302" t="s">
        <v>222</v>
      </c>
      <c r="E120" s="305"/>
      <c r="F120" s="304" t="s">
        <v>25</v>
      </c>
      <c r="G120" s="222">
        <v>1</v>
      </c>
      <c r="H120" s="108"/>
      <c r="I120" s="223">
        <f>ROUND(Tabela1[[#This Row],[Količina]]*Tabela1[[#This Row],[cena/EM]],2)</f>
        <v>0</v>
      </c>
    </row>
    <row r="121" spans="1:9" ht="55.2">
      <c r="A121" s="239">
        <v>120</v>
      </c>
      <c r="B121" s="234" t="s">
        <v>0</v>
      </c>
      <c r="C121" s="247" t="s">
        <v>223</v>
      </c>
      <c r="D121" s="302" t="s">
        <v>224</v>
      </c>
      <c r="E121" s="305"/>
      <c r="F121" s="304" t="s">
        <v>25</v>
      </c>
      <c r="G121" s="222">
        <v>1</v>
      </c>
      <c r="H121" s="108"/>
      <c r="I121" s="223">
        <f>ROUND(Tabela1[[#This Row],[Količina]]*Tabela1[[#This Row],[cena/EM]],2)</f>
        <v>0</v>
      </c>
    </row>
    <row r="122" spans="1:9" ht="55.2">
      <c r="A122" s="239">
        <v>121</v>
      </c>
      <c r="B122" s="234" t="s">
        <v>0</v>
      </c>
      <c r="C122" s="247" t="s">
        <v>225</v>
      </c>
      <c r="D122" s="302" t="s">
        <v>226</v>
      </c>
      <c r="E122" s="305"/>
      <c r="F122" s="304" t="s">
        <v>25</v>
      </c>
      <c r="G122" s="222">
        <v>1</v>
      </c>
      <c r="H122" s="108"/>
      <c r="I122" s="223">
        <f>ROUND(Tabela1[[#This Row],[Količina]]*Tabela1[[#This Row],[cena/EM]],2)</f>
        <v>0</v>
      </c>
    </row>
    <row r="123" spans="1:9" ht="138">
      <c r="A123" s="239">
        <v>122</v>
      </c>
      <c r="B123" s="234" t="s">
        <v>0</v>
      </c>
      <c r="C123" s="247" t="s">
        <v>227</v>
      </c>
      <c r="D123" s="302" t="s">
        <v>228</v>
      </c>
      <c r="E123" s="305"/>
      <c r="F123" s="304" t="s">
        <v>18</v>
      </c>
      <c r="G123" s="222">
        <v>808</v>
      </c>
      <c r="H123" s="108"/>
      <c r="I123" s="223">
        <f>ROUND(Tabela1[[#This Row],[Količina]]*Tabela1[[#This Row],[cena/EM]],2)</f>
        <v>0</v>
      </c>
    </row>
    <row r="124" spans="1:9" ht="41.4">
      <c r="A124" s="239">
        <v>123</v>
      </c>
      <c r="B124" s="234" t="s">
        <v>0</v>
      </c>
      <c r="C124" s="247" t="s">
        <v>229</v>
      </c>
      <c r="D124" s="302" t="s">
        <v>43</v>
      </c>
      <c r="E124" s="237"/>
      <c r="F124" s="304" t="s">
        <v>18</v>
      </c>
      <c r="G124" s="222">
        <v>71</v>
      </c>
      <c r="H124" s="108"/>
      <c r="I124" s="223">
        <f>ROUND(Tabela1[[#This Row],[Količina]]*Tabela1[[#This Row],[cena/EM]],2)</f>
        <v>0</v>
      </c>
    </row>
    <row r="125" spans="1:9">
      <c r="A125" s="239">
        <v>124</v>
      </c>
      <c r="B125" s="234" t="s">
        <v>0</v>
      </c>
      <c r="C125" s="247" t="s">
        <v>230</v>
      </c>
      <c r="D125" s="302" t="s">
        <v>45</v>
      </c>
      <c r="E125" s="237"/>
      <c r="F125" s="304" t="s">
        <v>25</v>
      </c>
      <c r="G125" s="222">
        <v>4</v>
      </c>
      <c r="H125" s="108"/>
      <c r="I125" s="223">
        <f>ROUND(Tabela1[[#This Row],[Količina]]*Tabela1[[#This Row],[cena/EM]],2)</f>
        <v>0</v>
      </c>
    </row>
    <row r="126" spans="1:9">
      <c r="A126" s="239">
        <v>125</v>
      </c>
      <c r="B126" s="234" t="s">
        <v>0</v>
      </c>
      <c r="C126" s="247" t="s">
        <v>231</v>
      </c>
      <c r="D126" s="302" t="s">
        <v>232</v>
      </c>
      <c r="E126" s="237"/>
      <c r="F126" s="304" t="s">
        <v>25</v>
      </c>
      <c r="G126" s="222">
        <v>2</v>
      </c>
      <c r="H126" s="108"/>
      <c r="I126" s="223">
        <f>ROUND(Tabela1[[#This Row],[Količina]]*Tabela1[[#This Row],[cena/EM]],2)</f>
        <v>0</v>
      </c>
    </row>
    <row r="127" spans="1:9">
      <c r="A127" s="239">
        <v>126</v>
      </c>
      <c r="B127" s="234" t="s">
        <v>0</v>
      </c>
      <c r="C127" s="247" t="s">
        <v>233</v>
      </c>
      <c r="D127" s="302" t="s">
        <v>234</v>
      </c>
      <c r="E127" s="305"/>
      <c r="F127" s="304" t="s">
        <v>25</v>
      </c>
      <c r="G127" s="222">
        <v>2</v>
      </c>
      <c r="H127" s="108"/>
      <c r="I127" s="223">
        <f>ROUND(Tabela1[[#This Row],[Količina]]*Tabela1[[#This Row],[cena/EM]],2)</f>
        <v>0</v>
      </c>
    </row>
    <row r="128" spans="1:9">
      <c r="A128" s="239">
        <v>127</v>
      </c>
      <c r="B128" s="234" t="s">
        <v>0</v>
      </c>
      <c r="C128" s="247" t="s">
        <v>235</v>
      </c>
      <c r="D128" s="302" t="s">
        <v>236</v>
      </c>
      <c r="E128" s="237"/>
      <c r="F128" s="304" t="s">
        <v>18</v>
      </c>
      <c r="G128" s="306">
        <v>405</v>
      </c>
      <c r="H128" s="108"/>
      <c r="I128" s="223">
        <f>ROUND(Tabela1[[#This Row],[Količina]]*Tabela1[[#This Row],[cena/EM]],2)</f>
        <v>0</v>
      </c>
    </row>
    <row r="129" spans="1:9" ht="27.6">
      <c r="A129" s="239">
        <v>128</v>
      </c>
      <c r="B129" s="234" t="s">
        <v>0</v>
      </c>
      <c r="C129" s="247" t="s">
        <v>237</v>
      </c>
      <c r="D129" s="302" t="s">
        <v>51</v>
      </c>
      <c r="E129" s="237"/>
      <c r="F129" s="304" t="s">
        <v>25</v>
      </c>
      <c r="G129" s="306">
        <v>404</v>
      </c>
      <c r="H129" s="108"/>
      <c r="I129" s="223">
        <f>ROUND(Tabela1[[#This Row],[Količina]]*Tabela1[[#This Row],[cena/EM]],2)</f>
        <v>0</v>
      </c>
    </row>
    <row r="130" spans="1:9" ht="27.6">
      <c r="A130" s="239">
        <v>129</v>
      </c>
      <c r="B130" s="234" t="s">
        <v>0</v>
      </c>
      <c r="C130" s="247" t="s">
        <v>238</v>
      </c>
      <c r="D130" s="302" t="s">
        <v>53</v>
      </c>
      <c r="E130" s="237"/>
      <c r="F130" s="304" t="s">
        <v>25</v>
      </c>
      <c r="G130" s="306">
        <v>74</v>
      </c>
      <c r="H130" s="108"/>
      <c r="I130" s="223">
        <f>ROUND(Tabela1[[#This Row],[Količina]]*Tabela1[[#This Row],[cena/EM]],2)</f>
        <v>0</v>
      </c>
    </row>
    <row r="131" spans="1:9" ht="27.6">
      <c r="A131" s="239">
        <v>130</v>
      </c>
      <c r="B131" s="234" t="s">
        <v>0</v>
      </c>
      <c r="C131" s="247" t="s">
        <v>239</v>
      </c>
      <c r="D131" s="302" t="s">
        <v>55</v>
      </c>
      <c r="E131" s="237"/>
      <c r="F131" s="304" t="s">
        <v>25</v>
      </c>
      <c r="G131" s="306">
        <v>84</v>
      </c>
      <c r="H131" s="108"/>
      <c r="I131" s="223">
        <f>ROUND(Tabela1[[#This Row],[Količina]]*Tabela1[[#This Row],[cena/EM]],2)</f>
        <v>0</v>
      </c>
    </row>
    <row r="132" spans="1:9" ht="27.6">
      <c r="A132" s="239">
        <v>131</v>
      </c>
      <c r="B132" s="234" t="s">
        <v>0</v>
      </c>
      <c r="C132" s="247" t="s">
        <v>240</v>
      </c>
      <c r="D132" s="302" t="s">
        <v>241</v>
      </c>
      <c r="E132" s="237"/>
      <c r="F132" s="304" t="s">
        <v>25</v>
      </c>
      <c r="G132" s="222">
        <v>4</v>
      </c>
      <c r="H132" s="108"/>
      <c r="I132" s="223">
        <f>ROUND(Tabela1[[#This Row],[Količina]]*Tabela1[[#This Row],[cena/EM]],2)</f>
        <v>0</v>
      </c>
    </row>
    <row r="133" spans="1:9">
      <c r="A133" s="239">
        <v>132</v>
      </c>
      <c r="B133" s="234" t="s">
        <v>0</v>
      </c>
      <c r="C133" s="247" t="s">
        <v>242</v>
      </c>
      <c r="D133" s="302" t="s">
        <v>59</v>
      </c>
      <c r="E133" s="237"/>
      <c r="F133" s="304" t="s">
        <v>18</v>
      </c>
      <c r="G133" s="222">
        <v>910</v>
      </c>
      <c r="H133" s="108"/>
      <c r="I133" s="223">
        <f>ROUND(Tabela1[[#This Row],[Količina]]*Tabela1[[#This Row],[cena/EM]],2)</f>
        <v>0</v>
      </c>
    </row>
    <row r="134" spans="1:9">
      <c r="A134" s="239">
        <v>133</v>
      </c>
      <c r="B134" s="234" t="s">
        <v>0</v>
      </c>
      <c r="C134" s="247" t="s">
        <v>243</v>
      </c>
      <c r="D134" s="302" t="s">
        <v>61</v>
      </c>
      <c r="E134" s="305"/>
      <c r="F134" s="304" t="s">
        <v>25</v>
      </c>
      <c r="G134" s="222">
        <v>5</v>
      </c>
      <c r="H134" s="108"/>
      <c r="I134" s="223">
        <f>ROUND(Tabela1[[#This Row],[Količina]]*Tabela1[[#This Row],[cena/EM]],2)</f>
        <v>0</v>
      </c>
    </row>
    <row r="135" spans="1:9">
      <c r="A135" s="239">
        <v>134</v>
      </c>
      <c r="B135" s="234" t="s">
        <v>0</v>
      </c>
      <c r="C135" s="247" t="s">
        <v>244</v>
      </c>
      <c r="D135" s="302" t="s">
        <v>245</v>
      </c>
      <c r="E135" s="305"/>
      <c r="F135" s="304" t="s">
        <v>25</v>
      </c>
      <c r="G135" s="222">
        <v>1</v>
      </c>
      <c r="H135" s="108"/>
      <c r="I135" s="223">
        <f>ROUND(Tabela1[[#This Row],[Količina]]*Tabela1[[#This Row],[cena/EM]],2)</f>
        <v>0</v>
      </c>
    </row>
    <row r="136" spans="1:9">
      <c r="A136" s="239">
        <v>135</v>
      </c>
      <c r="B136" s="234" t="s">
        <v>0</v>
      </c>
      <c r="C136" s="247" t="s">
        <v>246</v>
      </c>
      <c r="D136" s="302" t="s">
        <v>63</v>
      </c>
      <c r="E136" s="302"/>
      <c r="F136" s="304" t="s">
        <v>25</v>
      </c>
      <c r="G136" s="222">
        <v>465</v>
      </c>
      <c r="H136" s="108"/>
      <c r="I136" s="223">
        <f>ROUND(Tabela1[[#This Row],[Količina]]*Tabela1[[#This Row],[cena/EM]],2)</f>
        <v>0</v>
      </c>
    </row>
    <row r="137" spans="1:9">
      <c r="A137" s="239">
        <v>136</v>
      </c>
      <c r="B137" s="234" t="s">
        <v>0</v>
      </c>
      <c r="C137" s="247" t="s">
        <v>247</v>
      </c>
      <c r="D137" s="302" t="s">
        <v>65</v>
      </c>
      <c r="E137" s="302"/>
      <c r="F137" s="304" t="s">
        <v>25</v>
      </c>
      <c r="G137" s="222">
        <v>2</v>
      </c>
      <c r="H137" s="108"/>
      <c r="I137" s="223">
        <f>ROUND(Tabela1[[#This Row],[Količina]]*Tabela1[[#This Row],[cena/EM]],2)</f>
        <v>0</v>
      </c>
    </row>
    <row r="138" spans="1:9">
      <c r="A138" s="239">
        <v>137</v>
      </c>
      <c r="B138" s="234" t="s">
        <v>0</v>
      </c>
      <c r="C138" s="247" t="s">
        <v>248</v>
      </c>
      <c r="D138" s="302" t="s">
        <v>67</v>
      </c>
      <c r="E138" s="237"/>
      <c r="F138" s="304" t="s">
        <v>25</v>
      </c>
      <c r="G138" s="222">
        <v>6</v>
      </c>
      <c r="H138" s="108"/>
      <c r="I138" s="223">
        <f>ROUND(Tabela1[[#This Row],[Količina]]*Tabela1[[#This Row],[cena/EM]],2)</f>
        <v>0</v>
      </c>
    </row>
    <row r="139" spans="1:9">
      <c r="A139" s="239">
        <v>138</v>
      </c>
      <c r="B139" s="234" t="s">
        <v>0</v>
      </c>
      <c r="C139" s="247" t="s">
        <v>249</v>
      </c>
      <c r="D139" s="302" t="s">
        <v>69</v>
      </c>
      <c r="E139" s="237"/>
      <c r="F139" s="304" t="s">
        <v>25</v>
      </c>
      <c r="G139" s="222">
        <v>32</v>
      </c>
      <c r="H139" s="108"/>
      <c r="I139" s="223">
        <f>ROUND(Tabela1[[#This Row],[Količina]]*Tabela1[[#This Row],[cena/EM]],2)</f>
        <v>0</v>
      </c>
    </row>
    <row r="140" spans="1:9">
      <c r="A140" s="239">
        <v>139</v>
      </c>
      <c r="B140" s="234" t="s">
        <v>0</v>
      </c>
      <c r="C140" s="247" t="s">
        <v>250</v>
      </c>
      <c r="D140" s="302" t="s">
        <v>71</v>
      </c>
      <c r="E140" s="237"/>
      <c r="F140" s="304" t="s">
        <v>25</v>
      </c>
      <c r="G140" s="222">
        <v>16</v>
      </c>
      <c r="H140" s="108"/>
      <c r="I140" s="223">
        <f>ROUND(Tabela1[[#This Row],[Količina]]*Tabela1[[#This Row],[cena/EM]],2)</f>
        <v>0</v>
      </c>
    </row>
    <row r="141" spans="1:9">
      <c r="A141" s="239">
        <v>140</v>
      </c>
      <c r="B141" s="234" t="s">
        <v>0</v>
      </c>
      <c r="C141" s="247" t="s">
        <v>251</v>
      </c>
      <c r="D141" s="302" t="s">
        <v>73</v>
      </c>
      <c r="E141" s="237"/>
      <c r="F141" s="304" t="s">
        <v>25</v>
      </c>
      <c r="G141" s="222">
        <v>6</v>
      </c>
      <c r="H141" s="108"/>
      <c r="I141" s="223">
        <f>ROUND(Tabela1[[#This Row],[Količina]]*Tabela1[[#This Row],[cena/EM]],2)</f>
        <v>0</v>
      </c>
    </row>
    <row r="142" spans="1:9">
      <c r="A142" s="239">
        <v>141</v>
      </c>
      <c r="B142" s="234" t="s">
        <v>0</v>
      </c>
      <c r="C142" s="247" t="s">
        <v>252</v>
      </c>
      <c r="D142" s="302" t="s">
        <v>75</v>
      </c>
      <c r="E142" s="237"/>
      <c r="F142" s="304" t="s">
        <v>25</v>
      </c>
      <c r="G142" s="306">
        <v>9</v>
      </c>
      <c r="H142" s="108"/>
      <c r="I142" s="223">
        <f>ROUND(Tabela1[[#This Row],[Količina]]*Tabela1[[#This Row],[cena/EM]],2)</f>
        <v>0</v>
      </c>
    </row>
    <row r="143" spans="1:9" ht="27.6">
      <c r="A143" s="239">
        <v>142</v>
      </c>
      <c r="B143" s="234" t="s">
        <v>0</v>
      </c>
      <c r="C143" s="247" t="s">
        <v>253</v>
      </c>
      <c r="D143" s="302" t="s">
        <v>77</v>
      </c>
      <c r="E143" s="237"/>
      <c r="F143" s="304" t="s">
        <v>25</v>
      </c>
      <c r="G143" s="306">
        <v>1</v>
      </c>
      <c r="H143" s="108"/>
      <c r="I143" s="223">
        <f>ROUND(Tabela1[[#This Row],[Količina]]*Tabela1[[#This Row],[cena/EM]],2)</f>
        <v>0</v>
      </c>
    </row>
    <row r="144" spans="1:9">
      <c r="A144" s="239">
        <v>143</v>
      </c>
      <c r="B144" s="234" t="s">
        <v>0</v>
      </c>
      <c r="C144" s="247" t="s">
        <v>254</v>
      </c>
      <c r="D144" s="302" t="s">
        <v>79</v>
      </c>
      <c r="E144" s="237"/>
      <c r="F144" s="304" t="s">
        <v>18</v>
      </c>
      <c r="G144" s="306">
        <v>1023</v>
      </c>
      <c r="H144" s="108"/>
      <c r="I144" s="223">
        <f>ROUND(Tabela1[[#This Row],[Količina]]*Tabela1[[#This Row],[cena/EM]],2)</f>
        <v>0</v>
      </c>
    </row>
    <row r="145" spans="1:9" ht="27.6">
      <c r="A145" s="239">
        <v>144</v>
      </c>
      <c r="B145" s="234" t="s">
        <v>0</v>
      </c>
      <c r="C145" s="247" t="s">
        <v>255</v>
      </c>
      <c r="D145" s="302" t="s">
        <v>81</v>
      </c>
      <c r="E145" s="237"/>
      <c r="F145" s="304" t="s">
        <v>18</v>
      </c>
      <c r="G145" s="306">
        <v>1023</v>
      </c>
      <c r="H145" s="108"/>
      <c r="I145" s="223">
        <f>ROUND(Tabela1[[#This Row],[Količina]]*Tabela1[[#This Row],[cena/EM]],2)</f>
        <v>0</v>
      </c>
    </row>
    <row r="146" spans="1:9" ht="84" customHeight="1">
      <c r="A146" s="239">
        <v>145</v>
      </c>
      <c r="B146" s="234" t="s">
        <v>0</v>
      </c>
      <c r="C146" s="247" t="s">
        <v>256</v>
      </c>
      <c r="D146" s="302" t="s">
        <v>257</v>
      </c>
      <c r="E146" s="237"/>
      <c r="F146" s="304" t="s">
        <v>18</v>
      </c>
      <c r="G146" s="306">
        <v>148.4</v>
      </c>
      <c r="H146" s="108"/>
      <c r="I146" s="223">
        <f>ROUND(Tabela1[[#This Row],[Količina]]*Tabela1[[#This Row],[cena/EM]],2)</f>
        <v>0</v>
      </c>
    </row>
    <row r="147" spans="1:9">
      <c r="A147" s="239">
        <v>146</v>
      </c>
      <c r="B147" s="298" t="s">
        <v>0</v>
      </c>
      <c r="C147" s="299" t="s">
        <v>200</v>
      </c>
      <c r="D147" s="300" t="s">
        <v>10</v>
      </c>
      <c r="E147" s="301"/>
      <c r="F147" s="227">
        <f>ROUND(SUM(I148:I156),2)</f>
        <v>0</v>
      </c>
      <c r="G147" s="221"/>
      <c r="H147" s="221"/>
      <c r="I147" s="51"/>
    </row>
    <row r="148" spans="1:9">
      <c r="A148" s="239">
        <v>147</v>
      </c>
      <c r="B148" s="234" t="s">
        <v>0</v>
      </c>
      <c r="C148" s="247" t="s">
        <v>258</v>
      </c>
      <c r="D148" s="302" t="s">
        <v>85</v>
      </c>
      <c r="E148" s="305"/>
      <c r="F148" s="304" t="s">
        <v>25</v>
      </c>
      <c r="G148" s="222">
        <v>32</v>
      </c>
      <c r="H148" s="108"/>
      <c r="I148" s="223">
        <f>ROUND(Tabela1[[#This Row],[Količina]]*Tabela1[[#This Row],[cena/EM]],2)</f>
        <v>0</v>
      </c>
    </row>
    <row r="149" spans="1:9" ht="41.4">
      <c r="A149" s="239">
        <v>148</v>
      </c>
      <c r="B149" s="234" t="s">
        <v>0</v>
      </c>
      <c r="C149" s="247" t="s">
        <v>259</v>
      </c>
      <c r="D149" s="302" t="s">
        <v>87</v>
      </c>
      <c r="E149" s="305"/>
      <c r="F149" s="274" t="s">
        <v>18</v>
      </c>
      <c r="G149" s="309">
        <v>1023</v>
      </c>
      <c r="H149" s="108"/>
      <c r="I149" s="223">
        <f>ROUND(Tabela1[[#This Row],[Količina]]*Tabela1[[#This Row],[cena/EM]],2)</f>
        <v>0</v>
      </c>
    </row>
    <row r="150" spans="1:9" ht="27.6">
      <c r="A150" s="239">
        <v>149</v>
      </c>
      <c r="B150" s="234" t="s">
        <v>0</v>
      </c>
      <c r="C150" s="247" t="s">
        <v>260</v>
      </c>
      <c r="D150" s="302" t="s">
        <v>89</v>
      </c>
      <c r="E150" s="305"/>
      <c r="F150" s="274" t="s">
        <v>90</v>
      </c>
      <c r="G150" s="309">
        <v>2266</v>
      </c>
      <c r="H150" s="108"/>
      <c r="I150" s="223">
        <f>ROUND(Tabela1[[#This Row],[Količina]]*Tabela1[[#This Row],[cena/EM]],2)</f>
        <v>0</v>
      </c>
    </row>
    <row r="151" spans="1:9" ht="27.6">
      <c r="A151" s="239">
        <v>150</v>
      </c>
      <c r="B151" s="234" t="s">
        <v>0</v>
      </c>
      <c r="C151" s="247" t="s">
        <v>261</v>
      </c>
      <c r="D151" s="302" t="s">
        <v>262</v>
      </c>
      <c r="E151" s="305"/>
      <c r="F151" s="274" t="s">
        <v>90</v>
      </c>
      <c r="G151" s="309">
        <v>5510</v>
      </c>
      <c r="H151" s="108"/>
      <c r="I151" s="223">
        <f>ROUND(Tabela1[[#This Row],[Količina]]*Tabela1[[#This Row],[cena/EM]],2)</f>
        <v>0</v>
      </c>
    </row>
    <row r="152" spans="1:9" ht="27.6">
      <c r="A152" s="239">
        <v>151</v>
      </c>
      <c r="B152" s="234" t="s">
        <v>0</v>
      </c>
      <c r="C152" s="247" t="s">
        <v>263</v>
      </c>
      <c r="D152" s="302" t="s">
        <v>94</v>
      </c>
      <c r="E152" s="305"/>
      <c r="F152" s="274" t="s">
        <v>95</v>
      </c>
      <c r="G152" s="309">
        <v>5600</v>
      </c>
      <c r="H152" s="108"/>
      <c r="I152" s="223">
        <f>ROUND(Tabela1[[#This Row],[Količina]]*Tabela1[[#This Row],[cena/EM]],2)</f>
        <v>0</v>
      </c>
    </row>
    <row r="153" spans="1:9" ht="88.2" customHeight="1">
      <c r="A153" s="239">
        <v>152</v>
      </c>
      <c r="B153" s="234" t="s">
        <v>0</v>
      </c>
      <c r="C153" s="247" t="s">
        <v>264</v>
      </c>
      <c r="D153" s="302" t="s">
        <v>265</v>
      </c>
      <c r="E153" s="305"/>
      <c r="F153" s="304" t="s">
        <v>95</v>
      </c>
      <c r="G153" s="309">
        <v>5880</v>
      </c>
      <c r="H153" s="108"/>
      <c r="I153" s="223">
        <f>ROUND(Tabela1[[#This Row],[Količina]]*Tabela1[[#This Row],[cena/EM]],2)</f>
        <v>0</v>
      </c>
    </row>
    <row r="154" spans="1:9" ht="41.4">
      <c r="A154" s="239">
        <v>153</v>
      </c>
      <c r="B154" s="234" t="s">
        <v>0</v>
      </c>
      <c r="C154" s="247" t="s">
        <v>266</v>
      </c>
      <c r="D154" s="302" t="s">
        <v>99</v>
      </c>
      <c r="E154" s="237"/>
      <c r="F154" s="304" t="s">
        <v>90</v>
      </c>
      <c r="G154" s="222">
        <v>2070</v>
      </c>
      <c r="H154" s="108"/>
      <c r="I154" s="223">
        <f>ROUND(Tabela1[[#This Row],[Količina]]*Tabela1[[#This Row],[cena/EM]],2)</f>
        <v>0</v>
      </c>
    </row>
    <row r="155" spans="1:9" ht="41.4">
      <c r="A155" s="239">
        <v>154</v>
      </c>
      <c r="B155" s="234" t="s">
        <v>0</v>
      </c>
      <c r="C155" s="247" t="s">
        <v>267</v>
      </c>
      <c r="D155" s="302" t="s">
        <v>268</v>
      </c>
      <c r="E155" s="305"/>
      <c r="F155" s="304" t="s">
        <v>90</v>
      </c>
      <c r="G155" s="309">
        <v>1483</v>
      </c>
      <c r="H155" s="108"/>
      <c r="I155" s="223">
        <f>ROUND(Tabela1[[#This Row],[Količina]]*Tabela1[[#This Row],[cena/EM]],2)</f>
        <v>0</v>
      </c>
    </row>
    <row r="156" spans="1:9">
      <c r="A156" s="239">
        <v>155</v>
      </c>
      <c r="B156" s="234" t="s">
        <v>0</v>
      </c>
      <c r="C156" s="247" t="s">
        <v>269</v>
      </c>
      <c r="D156" s="302" t="s">
        <v>103</v>
      </c>
      <c r="E156" s="305"/>
      <c r="F156" s="304" t="s">
        <v>95</v>
      </c>
      <c r="G156" s="309">
        <v>5570</v>
      </c>
      <c r="H156" s="108"/>
      <c r="I156" s="223">
        <f>ROUND(Tabela1[[#This Row],[Količina]]*Tabela1[[#This Row],[cena/EM]],2)</f>
        <v>0</v>
      </c>
    </row>
    <row r="157" spans="1:9" ht="27.6">
      <c r="A157" s="239">
        <v>156</v>
      </c>
      <c r="B157" s="298" t="s">
        <v>0</v>
      </c>
      <c r="C157" s="299" t="s">
        <v>201</v>
      </c>
      <c r="D157" s="300" t="s">
        <v>12</v>
      </c>
      <c r="E157" s="300" t="s">
        <v>270</v>
      </c>
      <c r="F157" s="227">
        <f>ROUND(SUM(I158:I177),2)</f>
        <v>0</v>
      </c>
      <c r="G157" s="221"/>
      <c r="H157" s="221"/>
      <c r="I157" s="51" t="str">
        <f>IF(Tabela1[[#This Row],[Količina]]&lt;&gt;0,(ROUND(SUM(Tabela1[[#This Row],[Količina]]*Tabela1[[#This Row],[cena/EM]]),2)),"")</f>
        <v/>
      </c>
    </row>
    <row r="158" spans="1:9">
      <c r="A158" s="239">
        <v>157</v>
      </c>
      <c r="B158" s="234" t="s">
        <v>0</v>
      </c>
      <c r="C158" s="247" t="s">
        <v>271</v>
      </c>
      <c r="D158" s="302" t="s">
        <v>105</v>
      </c>
      <c r="E158" s="305"/>
      <c r="F158" s="304" t="s">
        <v>90</v>
      </c>
      <c r="G158" s="222">
        <v>420</v>
      </c>
      <c r="H158" s="108"/>
      <c r="I158" s="223">
        <f>ROUND(Tabela1[[#This Row],[Količina]]*Tabela1[[#This Row],[cena/EM]],2)</f>
        <v>0</v>
      </c>
    </row>
    <row r="159" spans="1:9" ht="27.6">
      <c r="A159" s="239">
        <v>158</v>
      </c>
      <c r="B159" s="234" t="s">
        <v>0</v>
      </c>
      <c r="C159" s="247" t="s">
        <v>272</v>
      </c>
      <c r="D159" s="302" t="s">
        <v>273</v>
      </c>
      <c r="E159" s="305"/>
      <c r="F159" s="274" t="s">
        <v>90</v>
      </c>
      <c r="G159" s="309">
        <v>202</v>
      </c>
      <c r="H159" s="108"/>
      <c r="I159" s="223">
        <f>ROUND(Tabela1[[#This Row],[Količina]]*Tabela1[[#This Row],[cena/EM]],2)</f>
        <v>0</v>
      </c>
    </row>
    <row r="160" spans="1:9" ht="27.6">
      <c r="A160" s="239">
        <v>159</v>
      </c>
      <c r="B160" s="234" t="s">
        <v>0</v>
      </c>
      <c r="C160" s="247" t="s">
        <v>274</v>
      </c>
      <c r="D160" s="302" t="s">
        <v>109</v>
      </c>
      <c r="E160" s="305"/>
      <c r="F160" s="274" t="s">
        <v>90</v>
      </c>
      <c r="G160" s="309">
        <v>195</v>
      </c>
      <c r="H160" s="108"/>
      <c r="I160" s="223">
        <f>ROUND(Tabela1[[#This Row],[Količina]]*Tabela1[[#This Row],[cena/EM]],2)</f>
        <v>0</v>
      </c>
    </row>
    <row r="161" spans="1:9" ht="27.6">
      <c r="A161" s="239">
        <v>160</v>
      </c>
      <c r="B161" s="234" t="s">
        <v>0</v>
      </c>
      <c r="C161" s="247" t="s">
        <v>275</v>
      </c>
      <c r="D161" s="302" t="s">
        <v>111</v>
      </c>
      <c r="E161" s="305"/>
      <c r="F161" s="274" t="s">
        <v>95</v>
      </c>
      <c r="G161" s="309">
        <v>2973</v>
      </c>
      <c r="H161" s="108"/>
      <c r="I161" s="223">
        <f>ROUND(Tabela1[[#This Row],[Količina]]*Tabela1[[#This Row],[cena/EM]],2)</f>
        <v>0</v>
      </c>
    </row>
    <row r="162" spans="1:9" ht="82.8">
      <c r="A162" s="239">
        <v>161</v>
      </c>
      <c r="B162" s="234" t="s">
        <v>0</v>
      </c>
      <c r="C162" s="247" t="s">
        <v>276</v>
      </c>
      <c r="D162" s="302" t="s">
        <v>277</v>
      </c>
      <c r="E162" s="305"/>
      <c r="F162" s="274" t="s">
        <v>18</v>
      </c>
      <c r="G162" s="309">
        <v>131</v>
      </c>
      <c r="H162" s="108"/>
      <c r="I162" s="223">
        <f>ROUND(Tabela1[[#This Row],[Količina]]*Tabela1[[#This Row],[cena/EM]],2)</f>
        <v>0</v>
      </c>
    </row>
    <row r="163" spans="1:9" ht="55.2">
      <c r="A163" s="239">
        <v>162</v>
      </c>
      <c r="B163" s="234" t="s">
        <v>0</v>
      </c>
      <c r="C163" s="247" t="s">
        <v>278</v>
      </c>
      <c r="D163" s="302" t="s">
        <v>113</v>
      </c>
      <c r="E163" s="305"/>
      <c r="F163" s="304" t="s">
        <v>18</v>
      </c>
      <c r="G163" s="309">
        <v>674</v>
      </c>
      <c r="H163" s="108"/>
      <c r="I163" s="223">
        <f>ROUND(Tabela1[[#This Row],[Količina]]*Tabela1[[#This Row],[cena/EM]],2)</f>
        <v>0</v>
      </c>
    </row>
    <row r="164" spans="1:9" ht="41.4">
      <c r="A164" s="239">
        <v>163</v>
      </c>
      <c r="B164" s="234" t="s">
        <v>0</v>
      </c>
      <c r="C164" s="247" t="s">
        <v>279</v>
      </c>
      <c r="D164" s="302" t="s">
        <v>280</v>
      </c>
      <c r="E164" s="237"/>
      <c r="F164" s="304" t="s">
        <v>18</v>
      </c>
      <c r="G164" s="222">
        <v>7</v>
      </c>
      <c r="H164" s="108"/>
      <c r="I164" s="223">
        <f>ROUND(Tabela1[[#This Row],[Količina]]*Tabela1[[#This Row],[cena/EM]],2)</f>
        <v>0</v>
      </c>
    </row>
    <row r="165" spans="1:9" ht="41.4">
      <c r="A165" s="239">
        <v>164</v>
      </c>
      <c r="B165" s="234" t="s">
        <v>0</v>
      </c>
      <c r="C165" s="247" t="s">
        <v>281</v>
      </c>
      <c r="D165" s="302" t="s">
        <v>282</v>
      </c>
      <c r="E165" s="305"/>
      <c r="F165" s="304" t="s">
        <v>18</v>
      </c>
      <c r="G165" s="309">
        <v>6</v>
      </c>
      <c r="H165" s="108"/>
      <c r="I165" s="223">
        <f>ROUND(Tabela1[[#This Row],[Količina]]*Tabela1[[#This Row],[cena/EM]],2)</f>
        <v>0</v>
      </c>
    </row>
    <row r="166" spans="1:9" ht="41.4">
      <c r="A166" s="239">
        <v>165</v>
      </c>
      <c r="B166" s="234" t="s">
        <v>0</v>
      </c>
      <c r="C166" s="247" t="s">
        <v>283</v>
      </c>
      <c r="D166" s="302" t="s">
        <v>284</v>
      </c>
      <c r="E166" s="305"/>
      <c r="F166" s="304" t="s">
        <v>18</v>
      </c>
      <c r="G166" s="309">
        <v>4</v>
      </c>
      <c r="H166" s="108"/>
      <c r="I166" s="223">
        <f>ROUND(Tabela1[[#This Row],[Količina]]*Tabela1[[#This Row],[cena/EM]],2)</f>
        <v>0</v>
      </c>
    </row>
    <row r="167" spans="1:9" ht="55.2">
      <c r="A167" s="239">
        <v>166</v>
      </c>
      <c r="B167" s="234" t="s">
        <v>0</v>
      </c>
      <c r="C167" s="247" t="s">
        <v>285</v>
      </c>
      <c r="D167" s="302" t="s">
        <v>286</v>
      </c>
      <c r="E167" s="305"/>
      <c r="F167" s="304" t="s">
        <v>25</v>
      </c>
      <c r="G167" s="309">
        <v>13</v>
      </c>
      <c r="H167" s="108"/>
      <c r="I167" s="223">
        <f>ROUND(Tabela1[[#This Row],[Količina]]*Tabela1[[#This Row],[cena/EM]],2)</f>
        <v>0</v>
      </c>
    </row>
    <row r="168" spans="1:9" ht="55.2">
      <c r="A168" s="239">
        <v>167</v>
      </c>
      <c r="B168" s="234" t="s">
        <v>0</v>
      </c>
      <c r="C168" s="247" t="s">
        <v>287</v>
      </c>
      <c r="D168" s="302" t="s">
        <v>288</v>
      </c>
      <c r="E168" s="305"/>
      <c r="F168" s="304" t="s">
        <v>25</v>
      </c>
      <c r="G168" s="309">
        <v>2</v>
      </c>
      <c r="H168" s="108"/>
      <c r="I168" s="223">
        <f>ROUND(Tabela1[[#This Row],[Količina]]*Tabela1[[#This Row],[cena/EM]],2)</f>
        <v>0</v>
      </c>
    </row>
    <row r="169" spans="1:9" ht="69">
      <c r="A169" s="239">
        <v>168</v>
      </c>
      <c r="B169" s="234" t="s">
        <v>0</v>
      </c>
      <c r="C169" s="247" t="s">
        <v>289</v>
      </c>
      <c r="D169" s="302" t="s">
        <v>121</v>
      </c>
      <c r="E169" s="305"/>
      <c r="F169" s="304" t="s">
        <v>25</v>
      </c>
      <c r="G169" s="309">
        <v>1</v>
      </c>
      <c r="H169" s="108"/>
      <c r="I169" s="223">
        <f>ROUND(Tabela1[[#This Row],[Količina]]*Tabela1[[#This Row],[cena/EM]],2)</f>
        <v>0</v>
      </c>
    </row>
    <row r="170" spans="1:9" ht="69">
      <c r="A170" s="239">
        <v>169</v>
      </c>
      <c r="B170" s="234" t="s">
        <v>0</v>
      </c>
      <c r="C170" s="247" t="s">
        <v>290</v>
      </c>
      <c r="D170" s="302" t="s">
        <v>123</v>
      </c>
      <c r="E170" s="305"/>
      <c r="F170" s="304" t="s">
        <v>25</v>
      </c>
      <c r="G170" s="309">
        <v>4</v>
      </c>
      <c r="H170" s="108"/>
      <c r="I170" s="223">
        <f>ROUND(Tabela1[[#This Row],[Količina]]*Tabela1[[#This Row],[cena/EM]],2)</f>
        <v>0</v>
      </c>
    </row>
    <row r="171" spans="1:9" ht="55.2">
      <c r="A171" s="239">
        <v>170</v>
      </c>
      <c r="B171" s="234" t="s">
        <v>0</v>
      </c>
      <c r="C171" s="247" t="s">
        <v>291</v>
      </c>
      <c r="D171" s="302" t="s">
        <v>292</v>
      </c>
      <c r="E171" s="305"/>
      <c r="F171" s="304" t="s">
        <v>25</v>
      </c>
      <c r="G171" s="309">
        <v>1</v>
      </c>
      <c r="H171" s="108"/>
      <c r="I171" s="223">
        <f>ROUND(Tabela1[[#This Row],[Količina]]*Tabela1[[#This Row],[cena/EM]],2)</f>
        <v>0</v>
      </c>
    </row>
    <row r="172" spans="1:9" ht="82.8">
      <c r="A172" s="239">
        <v>171</v>
      </c>
      <c r="B172" s="234" t="s">
        <v>0</v>
      </c>
      <c r="C172" s="247" t="s">
        <v>293</v>
      </c>
      <c r="D172" s="302" t="s">
        <v>294</v>
      </c>
      <c r="E172" s="305"/>
      <c r="F172" s="304" t="s">
        <v>25</v>
      </c>
      <c r="G172" s="309">
        <v>1</v>
      </c>
      <c r="H172" s="108"/>
      <c r="I172" s="223">
        <f>ROUND(Tabela1[[#This Row],[Količina]]*Tabela1[[#This Row],[cena/EM]],2)</f>
        <v>0</v>
      </c>
    </row>
    <row r="173" spans="1:9" ht="96.6">
      <c r="A173" s="239">
        <v>172</v>
      </c>
      <c r="B173" s="234" t="s">
        <v>0</v>
      </c>
      <c r="C173" s="247" t="s">
        <v>295</v>
      </c>
      <c r="D173" s="302" t="s">
        <v>296</v>
      </c>
      <c r="E173" s="305"/>
      <c r="F173" s="304" t="s">
        <v>25</v>
      </c>
      <c r="G173" s="309">
        <v>2</v>
      </c>
      <c r="H173" s="108"/>
      <c r="I173" s="223">
        <f>ROUND(Tabela1[[#This Row],[Količina]]*Tabela1[[#This Row],[cena/EM]],2)</f>
        <v>0</v>
      </c>
    </row>
    <row r="174" spans="1:9" ht="41.4">
      <c r="A174" s="239">
        <v>173</v>
      </c>
      <c r="B174" s="234" t="s">
        <v>0</v>
      </c>
      <c r="C174" s="247" t="s">
        <v>297</v>
      </c>
      <c r="D174" s="302" t="s">
        <v>298</v>
      </c>
      <c r="E174" s="305"/>
      <c r="F174" s="304" t="s">
        <v>25</v>
      </c>
      <c r="G174" s="309">
        <v>1</v>
      </c>
      <c r="H174" s="108"/>
      <c r="I174" s="223">
        <f>ROUND(Tabela1[[#This Row],[Količina]]*Tabela1[[#This Row],[cena/EM]],2)</f>
        <v>0</v>
      </c>
    </row>
    <row r="175" spans="1:9" ht="27.6">
      <c r="A175" s="239">
        <v>174</v>
      </c>
      <c r="B175" s="234" t="s">
        <v>0</v>
      </c>
      <c r="C175" s="247" t="s">
        <v>299</v>
      </c>
      <c r="D175" s="302" t="s">
        <v>300</v>
      </c>
      <c r="E175" s="305"/>
      <c r="F175" s="304" t="s">
        <v>25</v>
      </c>
      <c r="G175" s="309">
        <v>2</v>
      </c>
      <c r="H175" s="108"/>
      <c r="I175" s="223">
        <f>ROUND(Tabela1[[#This Row],[Količina]]*Tabela1[[#This Row],[cena/EM]],2)</f>
        <v>0</v>
      </c>
    </row>
    <row r="176" spans="1:9" ht="27.6">
      <c r="A176" s="239">
        <v>175</v>
      </c>
      <c r="B176" s="234" t="s">
        <v>0</v>
      </c>
      <c r="C176" s="247" t="s">
        <v>301</v>
      </c>
      <c r="D176" s="302" t="s">
        <v>129</v>
      </c>
      <c r="E176" s="305"/>
      <c r="F176" s="304" t="s">
        <v>95</v>
      </c>
      <c r="G176" s="309">
        <v>6</v>
      </c>
      <c r="H176" s="108"/>
      <c r="I176" s="223">
        <f>ROUND(Tabela1[[#This Row],[Količina]]*Tabela1[[#This Row],[cena/EM]],2)</f>
        <v>0</v>
      </c>
    </row>
    <row r="177" spans="1:9" ht="27.6">
      <c r="A177" s="239">
        <v>176</v>
      </c>
      <c r="B177" s="234" t="s">
        <v>0</v>
      </c>
      <c r="C177" s="247" t="s">
        <v>302</v>
      </c>
      <c r="D177" s="302" t="s">
        <v>303</v>
      </c>
      <c r="E177" s="305" t="s">
        <v>304</v>
      </c>
      <c r="F177" s="304" t="s">
        <v>25</v>
      </c>
      <c r="G177" s="309">
        <v>1</v>
      </c>
      <c r="H177" s="108"/>
      <c r="I177" s="223">
        <f>ROUND(Tabela1[[#This Row],[Količina]]*Tabela1[[#This Row],[cena/EM]],2)</f>
        <v>0</v>
      </c>
    </row>
    <row r="178" spans="1:9" ht="82.8">
      <c r="A178" s="239">
        <v>177</v>
      </c>
      <c r="B178" s="298" t="s">
        <v>0</v>
      </c>
      <c r="C178" s="299" t="s">
        <v>202</v>
      </c>
      <c r="D178" s="300" t="s">
        <v>203</v>
      </c>
      <c r="E178" s="300" t="s">
        <v>305</v>
      </c>
      <c r="F178" s="227">
        <f>ROUND(SUM(I179:I219),2)</f>
        <v>0</v>
      </c>
      <c r="G178" s="221"/>
      <c r="H178" s="221"/>
      <c r="I178" s="51"/>
    </row>
    <row r="179" spans="1:9" ht="27.6">
      <c r="A179" s="239">
        <v>178</v>
      </c>
      <c r="B179" s="234" t="s">
        <v>0</v>
      </c>
      <c r="C179" s="247" t="s">
        <v>306</v>
      </c>
      <c r="D179" s="302" t="s">
        <v>132</v>
      </c>
      <c r="E179" s="305"/>
      <c r="F179" s="304" t="s">
        <v>95</v>
      </c>
      <c r="G179" s="309">
        <v>516</v>
      </c>
      <c r="H179" s="108"/>
      <c r="I179" s="223">
        <f>ROUND(Tabela1[[#This Row],[Količina]]*Tabela1[[#This Row],[cena/EM]],2)</f>
        <v>0</v>
      </c>
    </row>
    <row r="180" spans="1:9" ht="27.6">
      <c r="A180" s="239">
        <v>179</v>
      </c>
      <c r="B180" s="234" t="s">
        <v>0</v>
      </c>
      <c r="C180" s="247" t="s">
        <v>307</v>
      </c>
      <c r="D180" s="302" t="s">
        <v>134</v>
      </c>
      <c r="E180" s="305"/>
      <c r="F180" s="304" t="s">
        <v>18</v>
      </c>
      <c r="G180" s="309">
        <v>413</v>
      </c>
      <c r="H180" s="108"/>
      <c r="I180" s="223">
        <f>ROUND(Tabela1[[#This Row],[Količina]]*Tabela1[[#This Row],[cena/EM]],2)</f>
        <v>0</v>
      </c>
    </row>
    <row r="181" spans="1:9">
      <c r="A181" s="239">
        <v>180</v>
      </c>
      <c r="B181" s="234" t="s">
        <v>0</v>
      </c>
      <c r="C181" s="247" t="s">
        <v>308</v>
      </c>
      <c r="D181" s="302" t="s">
        <v>138</v>
      </c>
      <c r="E181" s="305"/>
      <c r="F181" s="304" t="s">
        <v>95</v>
      </c>
      <c r="G181" s="309">
        <v>1013</v>
      </c>
      <c r="H181" s="108"/>
      <c r="I181" s="223">
        <f>ROUND(Tabela1[[#This Row],[Količina]]*Tabela1[[#This Row],[cena/EM]],2)</f>
        <v>0</v>
      </c>
    </row>
    <row r="182" spans="1:9" ht="27.6">
      <c r="A182" s="239">
        <v>181</v>
      </c>
      <c r="B182" s="234" t="s">
        <v>0</v>
      </c>
      <c r="C182" s="247" t="s">
        <v>309</v>
      </c>
      <c r="D182" s="302" t="s">
        <v>310</v>
      </c>
      <c r="E182" s="305"/>
      <c r="F182" s="304" t="s">
        <v>90</v>
      </c>
      <c r="G182" s="309">
        <v>40</v>
      </c>
      <c r="H182" s="108"/>
      <c r="I182" s="223">
        <f>ROUND(Tabela1[[#This Row],[Količina]]*Tabela1[[#This Row],[cena/EM]],2)</f>
        <v>0</v>
      </c>
    </row>
    <row r="183" spans="1:9" ht="27.6">
      <c r="A183" s="239">
        <v>182</v>
      </c>
      <c r="B183" s="234" t="s">
        <v>0</v>
      </c>
      <c r="C183" s="247" t="s">
        <v>311</v>
      </c>
      <c r="D183" s="302" t="s">
        <v>312</v>
      </c>
      <c r="E183" s="305"/>
      <c r="F183" s="304" t="s">
        <v>95</v>
      </c>
      <c r="G183" s="309">
        <v>1050</v>
      </c>
      <c r="H183" s="108"/>
      <c r="I183" s="223">
        <f>ROUND(Tabela1[[#This Row],[Količina]]*Tabela1[[#This Row],[cena/EM]],2)</f>
        <v>0</v>
      </c>
    </row>
    <row r="184" spans="1:9" ht="41.4">
      <c r="A184" s="239">
        <v>183</v>
      </c>
      <c r="B184" s="234" t="s">
        <v>0</v>
      </c>
      <c r="C184" s="247" t="s">
        <v>313</v>
      </c>
      <c r="D184" s="302" t="s">
        <v>142</v>
      </c>
      <c r="E184" s="305"/>
      <c r="F184" s="304" t="s">
        <v>90</v>
      </c>
      <c r="G184" s="309">
        <v>585</v>
      </c>
      <c r="H184" s="108"/>
      <c r="I184" s="223">
        <f>ROUND(Tabela1[[#This Row],[Količina]]*Tabela1[[#This Row],[cena/EM]],2)</f>
        <v>0</v>
      </c>
    </row>
    <row r="185" spans="1:9" ht="27.6">
      <c r="A185" s="239">
        <v>184</v>
      </c>
      <c r="B185" s="234" t="s">
        <v>0</v>
      </c>
      <c r="C185" s="247" t="s">
        <v>314</v>
      </c>
      <c r="D185" s="302" t="s">
        <v>315</v>
      </c>
      <c r="E185" s="305"/>
      <c r="F185" s="304" t="s">
        <v>90</v>
      </c>
      <c r="G185" s="309">
        <v>78</v>
      </c>
      <c r="H185" s="108"/>
      <c r="I185" s="223">
        <f>ROUND(Tabela1[[#This Row],[Količina]]*Tabela1[[#This Row],[cena/EM]],2)</f>
        <v>0</v>
      </c>
    </row>
    <row r="186" spans="1:9" ht="41.4">
      <c r="A186" s="239">
        <v>185</v>
      </c>
      <c r="B186" s="234" t="s">
        <v>0</v>
      </c>
      <c r="C186" s="247" t="s">
        <v>316</v>
      </c>
      <c r="D186" s="302" t="s">
        <v>317</v>
      </c>
      <c r="E186" s="305"/>
      <c r="F186" s="304" t="s">
        <v>90</v>
      </c>
      <c r="G186" s="309">
        <v>187</v>
      </c>
      <c r="H186" s="108"/>
      <c r="I186" s="223">
        <f>ROUND(Tabela1[[#This Row],[Količina]]*Tabela1[[#This Row],[cena/EM]],2)</f>
        <v>0</v>
      </c>
    </row>
    <row r="187" spans="1:9" ht="41.4">
      <c r="A187" s="239">
        <v>186</v>
      </c>
      <c r="B187" s="234" t="s">
        <v>0</v>
      </c>
      <c r="C187" s="247" t="s">
        <v>318</v>
      </c>
      <c r="D187" s="302" t="s">
        <v>319</v>
      </c>
      <c r="E187" s="305"/>
      <c r="F187" s="304" t="s">
        <v>90</v>
      </c>
      <c r="G187" s="309">
        <v>78</v>
      </c>
      <c r="H187" s="108"/>
      <c r="I187" s="223">
        <f>ROUND(Tabela1[[#This Row],[Količina]]*Tabela1[[#This Row],[cena/EM]],2)</f>
        <v>0</v>
      </c>
    </row>
    <row r="188" spans="1:9" ht="27.6">
      <c r="A188" s="239">
        <v>187</v>
      </c>
      <c r="B188" s="234" t="s">
        <v>0</v>
      </c>
      <c r="C188" s="247" t="s">
        <v>320</v>
      </c>
      <c r="D188" s="302" t="s">
        <v>146</v>
      </c>
      <c r="E188" s="305"/>
      <c r="F188" s="304" t="s">
        <v>90</v>
      </c>
      <c r="G188" s="309">
        <v>25</v>
      </c>
      <c r="H188" s="108"/>
      <c r="I188" s="223">
        <f>ROUND(Tabela1[[#This Row],[Količina]]*Tabela1[[#This Row],[cena/EM]],2)</f>
        <v>0</v>
      </c>
    </row>
    <row r="189" spans="1:9" ht="27.6">
      <c r="A189" s="239">
        <v>188</v>
      </c>
      <c r="B189" s="234" t="s">
        <v>0</v>
      </c>
      <c r="C189" s="247" t="s">
        <v>321</v>
      </c>
      <c r="D189" s="302" t="s">
        <v>148</v>
      </c>
      <c r="E189" s="305"/>
      <c r="F189" s="304" t="s">
        <v>90</v>
      </c>
      <c r="G189" s="309">
        <v>60.9</v>
      </c>
      <c r="H189" s="108"/>
      <c r="I189" s="223">
        <f>ROUND(Tabela1[[#This Row],[Količina]]*Tabela1[[#This Row],[cena/EM]],2)</f>
        <v>0</v>
      </c>
    </row>
    <row r="190" spans="1:9" ht="27.6">
      <c r="A190" s="239">
        <v>189</v>
      </c>
      <c r="B190" s="234" t="s">
        <v>0</v>
      </c>
      <c r="C190" s="247" t="s">
        <v>322</v>
      </c>
      <c r="D190" s="302" t="s">
        <v>150</v>
      </c>
      <c r="E190" s="305"/>
      <c r="F190" s="304" t="s">
        <v>95</v>
      </c>
      <c r="G190" s="309">
        <v>193.7</v>
      </c>
      <c r="H190" s="108"/>
      <c r="I190" s="223">
        <f>ROUND(Tabela1[[#This Row],[Količina]]*Tabela1[[#This Row],[cena/EM]],2)</f>
        <v>0</v>
      </c>
    </row>
    <row r="191" spans="1:9" ht="27.6">
      <c r="A191" s="239">
        <v>190</v>
      </c>
      <c r="B191" s="234" t="s">
        <v>0</v>
      </c>
      <c r="C191" s="247" t="s">
        <v>323</v>
      </c>
      <c r="D191" s="302" t="s">
        <v>152</v>
      </c>
      <c r="E191" s="305"/>
      <c r="F191" s="304" t="s">
        <v>95</v>
      </c>
      <c r="G191" s="309">
        <v>7.6</v>
      </c>
      <c r="H191" s="108"/>
      <c r="I191" s="223">
        <f>ROUND(Tabela1[[#This Row],[Količina]]*Tabela1[[#This Row],[cena/EM]],2)</f>
        <v>0</v>
      </c>
    </row>
    <row r="192" spans="1:9" ht="27.6">
      <c r="A192" s="239">
        <v>191</v>
      </c>
      <c r="B192" s="234" t="s">
        <v>0</v>
      </c>
      <c r="C192" s="247" t="s">
        <v>324</v>
      </c>
      <c r="D192" s="302" t="s">
        <v>154</v>
      </c>
      <c r="E192" s="305"/>
      <c r="F192" s="304" t="s">
        <v>95</v>
      </c>
      <c r="G192" s="309">
        <v>3</v>
      </c>
      <c r="H192" s="108"/>
      <c r="I192" s="223">
        <f>ROUND(Tabela1[[#This Row],[Količina]]*Tabela1[[#This Row],[cena/EM]],2)</f>
        <v>0</v>
      </c>
    </row>
    <row r="193" spans="1:9">
      <c r="A193" s="239">
        <v>192</v>
      </c>
      <c r="B193" s="234" t="s">
        <v>0</v>
      </c>
      <c r="C193" s="247" t="s">
        <v>325</v>
      </c>
      <c r="D193" s="302" t="s">
        <v>156</v>
      </c>
      <c r="E193" s="305"/>
      <c r="F193" s="304" t="s">
        <v>18</v>
      </c>
      <c r="G193" s="309">
        <v>23</v>
      </c>
      <c r="H193" s="108"/>
      <c r="I193" s="223">
        <f>ROUND(Tabela1[[#This Row],[Količina]]*Tabela1[[#This Row],[cena/EM]],2)</f>
        <v>0</v>
      </c>
    </row>
    <row r="194" spans="1:9" ht="69">
      <c r="A194" s="239">
        <v>193</v>
      </c>
      <c r="B194" s="234" t="s">
        <v>0</v>
      </c>
      <c r="C194" s="247" t="s">
        <v>326</v>
      </c>
      <c r="D194" s="302" t="s">
        <v>158</v>
      </c>
      <c r="E194" s="305"/>
      <c r="F194" s="304" t="s">
        <v>18</v>
      </c>
      <c r="G194" s="309">
        <v>234</v>
      </c>
      <c r="H194" s="108"/>
      <c r="I194" s="223">
        <f>ROUND(Tabela1[[#This Row],[Količina]]*Tabela1[[#This Row],[cena/EM]],2)</f>
        <v>0</v>
      </c>
    </row>
    <row r="195" spans="1:9" ht="69">
      <c r="A195" s="239">
        <v>194</v>
      </c>
      <c r="B195" s="234" t="s">
        <v>0</v>
      </c>
      <c r="C195" s="247" t="s">
        <v>327</v>
      </c>
      <c r="D195" s="302" t="s">
        <v>328</v>
      </c>
      <c r="E195" s="305"/>
      <c r="F195" s="304" t="s">
        <v>90</v>
      </c>
      <c r="G195" s="309">
        <v>0.1</v>
      </c>
      <c r="H195" s="108"/>
      <c r="I195" s="223">
        <f>ROUND(Tabela1[[#This Row],[Količina]]*Tabela1[[#This Row],[cena/EM]],2)</f>
        <v>0</v>
      </c>
    </row>
    <row r="196" spans="1:9" ht="83.4" customHeight="1">
      <c r="A196" s="239">
        <v>195</v>
      </c>
      <c r="B196" s="234" t="s">
        <v>0</v>
      </c>
      <c r="C196" s="247" t="s">
        <v>329</v>
      </c>
      <c r="D196" s="302" t="s">
        <v>330</v>
      </c>
      <c r="E196" s="305"/>
      <c r="F196" s="304" t="s">
        <v>90</v>
      </c>
      <c r="G196" s="309">
        <v>0.6</v>
      </c>
      <c r="H196" s="108"/>
      <c r="I196" s="223">
        <f>ROUND(Tabela1[[#This Row],[Količina]]*Tabela1[[#This Row],[cena/EM]],2)</f>
        <v>0</v>
      </c>
    </row>
    <row r="197" spans="1:9" ht="69">
      <c r="A197" s="239">
        <v>196</v>
      </c>
      <c r="B197" s="234" t="s">
        <v>0</v>
      </c>
      <c r="C197" s="247" t="s">
        <v>331</v>
      </c>
      <c r="D197" s="302" t="s">
        <v>332</v>
      </c>
      <c r="E197" s="305"/>
      <c r="F197" s="304" t="s">
        <v>165</v>
      </c>
      <c r="G197" s="309">
        <v>49</v>
      </c>
      <c r="H197" s="108"/>
      <c r="I197" s="223">
        <f>ROUND(Tabela1[[#This Row],[Količina]]*Tabela1[[#This Row],[cena/EM]],2)</f>
        <v>0</v>
      </c>
    </row>
    <row r="198" spans="1:9" ht="69">
      <c r="A198" s="239">
        <v>197</v>
      </c>
      <c r="B198" s="234" t="s">
        <v>0</v>
      </c>
      <c r="C198" s="247" t="s">
        <v>333</v>
      </c>
      <c r="D198" s="302" t="s">
        <v>334</v>
      </c>
      <c r="E198" s="305"/>
      <c r="F198" s="304" t="s">
        <v>95</v>
      </c>
      <c r="G198" s="309">
        <v>6</v>
      </c>
      <c r="H198" s="108"/>
      <c r="I198" s="223">
        <f>ROUND(Tabela1[[#This Row],[Količina]]*Tabela1[[#This Row],[cena/EM]],2)</f>
        <v>0</v>
      </c>
    </row>
    <row r="199" spans="1:9" ht="69">
      <c r="A199" s="239">
        <v>198</v>
      </c>
      <c r="B199" s="234" t="s">
        <v>0</v>
      </c>
      <c r="C199" s="247" t="s">
        <v>335</v>
      </c>
      <c r="D199" s="302" t="s">
        <v>336</v>
      </c>
      <c r="E199" s="305"/>
      <c r="F199" s="304" t="s">
        <v>18</v>
      </c>
      <c r="G199" s="309">
        <v>2.65</v>
      </c>
      <c r="H199" s="108"/>
      <c r="I199" s="223">
        <f>ROUND(Tabela1[[#This Row],[Količina]]*Tabela1[[#This Row],[cena/EM]],2)</f>
        <v>0</v>
      </c>
    </row>
    <row r="200" spans="1:9" ht="69">
      <c r="A200" s="239">
        <v>199</v>
      </c>
      <c r="B200" s="234" t="s">
        <v>0</v>
      </c>
      <c r="C200" s="247" t="s">
        <v>337</v>
      </c>
      <c r="D200" s="302" t="s">
        <v>338</v>
      </c>
      <c r="E200" s="305"/>
      <c r="F200" s="304" t="s">
        <v>95</v>
      </c>
      <c r="G200" s="309">
        <v>475</v>
      </c>
      <c r="H200" s="108"/>
      <c r="I200" s="223">
        <f>ROUND(Tabela1[[#This Row],[Količina]]*Tabela1[[#This Row],[cena/EM]],2)</f>
        <v>0</v>
      </c>
    </row>
    <row r="201" spans="1:9" ht="96.6">
      <c r="A201" s="239">
        <v>200</v>
      </c>
      <c r="B201" s="234" t="s">
        <v>0</v>
      </c>
      <c r="C201" s="247" t="s">
        <v>339</v>
      </c>
      <c r="D201" s="302" t="s">
        <v>340</v>
      </c>
      <c r="E201" s="305"/>
      <c r="F201" s="304" t="s">
        <v>95</v>
      </c>
      <c r="G201" s="309">
        <v>139</v>
      </c>
      <c r="H201" s="108"/>
      <c r="I201" s="223">
        <f>ROUND(Tabela1[[#This Row],[Količina]]*Tabela1[[#This Row],[cena/EM]],2)</f>
        <v>0</v>
      </c>
    </row>
    <row r="202" spans="1:9" ht="96.6">
      <c r="A202" s="239">
        <v>201</v>
      </c>
      <c r="B202" s="234" t="s">
        <v>0</v>
      </c>
      <c r="C202" s="247" t="s">
        <v>341</v>
      </c>
      <c r="D202" s="302" t="s">
        <v>342</v>
      </c>
      <c r="E202" s="305"/>
      <c r="F202" s="304" t="s">
        <v>95</v>
      </c>
      <c r="G202" s="309">
        <v>10</v>
      </c>
      <c r="H202" s="108"/>
      <c r="I202" s="223">
        <f>ROUND(Tabela1[[#This Row],[Količina]]*Tabela1[[#This Row],[cena/EM]],2)</f>
        <v>0</v>
      </c>
    </row>
    <row r="203" spans="1:9" ht="69">
      <c r="A203" s="239">
        <v>202</v>
      </c>
      <c r="B203" s="234" t="s">
        <v>0</v>
      </c>
      <c r="C203" s="247" t="s">
        <v>343</v>
      </c>
      <c r="D203" s="302" t="s">
        <v>344</v>
      </c>
      <c r="E203" s="305"/>
      <c r="F203" s="304" t="s">
        <v>95</v>
      </c>
      <c r="G203" s="309">
        <v>47.8</v>
      </c>
      <c r="H203" s="108"/>
      <c r="I203" s="223">
        <f>ROUND(Tabela1[[#This Row],[Količina]]*Tabela1[[#This Row],[cena/EM]],2)</f>
        <v>0</v>
      </c>
    </row>
    <row r="204" spans="1:9" ht="69">
      <c r="A204" s="239">
        <v>203</v>
      </c>
      <c r="B204" s="234" t="s">
        <v>0</v>
      </c>
      <c r="C204" s="247" t="s">
        <v>345</v>
      </c>
      <c r="D204" s="302" t="s">
        <v>346</v>
      </c>
      <c r="E204" s="305"/>
      <c r="F204" s="304" t="s">
        <v>95</v>
      </c>
      <c r="G204" s="309">
        <v>9.4</v>
      </c>
      <c r="H204" s="108"/>
      <c r="I204" s="223">
        <f>ROUND(Tabela1[[#This Row],[Količina]]*Tabela1[[#This Row],[cena/EM]],2)</f>
        <v>0</v>
      </c>
    </row>
    <row r="205" spans="1:9" ht="41.4">
      <c r="A205" s="239">
        <v>204</v>
      </c>
      <c r="B205" s="234" t="s">
        <v>0</v>
      </c>
      <c r="C205" s="247" t="s">
        <v>347</v>
      </c>
      <c r="D205" s="302" t="s">
        <v>348</v>
      </c>
      <c r="E205" s="305"/>
      <c r="F205" s="304" t="s">
        <v>18</v>
      </c>
      <c r="G205" s="309">
        <v>14.4</v>
      </c>
      <c r="H205" s="108"/>
      <c r="I205" s="223">
        <f>ROUND(Tabela1[[#This Row],[Količina]]*Tabela1[[#This Row],[cena/EM]],2)</f>
        <v>0</v>
      </c>
    </row>
    <row r="206" spans="1:9" ht="41.4">
      <c r="A206" s="239">
        <v>205</v>
      </c>
      <c r="B206" s="234" t="s">
        <v>0</v>
      </c>
      <c r="C206" s="247" t="s">
        <v>349</v>
      </c>
      <c r="D206" s="302" t="s">
        <v>350</v>
      </c>
      <c r="E206" s="305"/>
      <c r="F206" s="304" t="s">
        <v>18</v>
      </c>
      <c r="G206" s="309">
        <v>14.4</v>
      </c>
      <c r="H206" s="108"/>
      <c r="I206" s="223">
        <f>ROUND(Tabela1[[#This Row],[Količina]]*Tabela1[[#This Row],[cena/EM]],2)</f>
        <v>0</v>
      </c>
    </row>
    <row r="207" spans="1:9" ht="41.4">
      <c r="A207" s="239">
        <v>206</v>
      </c>
      <c r="B207" s="234" t="s">
        <v>0</v>
      </c>
      <c r="C207" s="247" t="s">
        <v>351</v>
      </c>
      <c r="D207" s="302" t="s">
        <v>352</v>
      </c>
      <c r="E207" s="305"/>
      <c r="F207" s="304" t="s">
        <v>18</v>
      </c>
      <c r="G207" s="309">
        <v>14.4</v>
      </c>
      <c r="H207" s="108"/>
      <c r="I207" s="223">
        <f>ROUND(Tabela1[[#This Row],[Količina]]*Tabela1[[#This Row],[cena/EM]],2)</f>
        <v>0</v>
      </c>
    </row>
    <row r="208" spans="1:9">
      <c r="A208" s="239">
        <v>207</v>
      </c>
      <c r="B208" s="234" t="s">
        <v>0</v>
      </c>
      <c r="C208" s="247" t="s">
        <v>353</v>
      </c>
      <c r="D208" s="302" t="s">
        <v>354</v>
      </c>
      <c r="E208" s="305"/>
      <c r="F208" s="304" t="s">
        <v>95</v>
      </c>
      <c r="G208" s="309">
        <v>347</v>
      </c>
      <c r="H208" s="108"/>
      <c r="I208" s="223">
        <f>ROUND(Tabela1[[#This Row],[Količina]]*Tabela1[[#This Row],[cena/EM]],2)</f>
        <v>0</v>
      </c>
    </row>
    <row r="209" spans="1:9" ht="27.6">
      <c r="A209" s="239">
        <v>208</v>
      </c>
      <c r="B209" s="234" t="s">
        <v>0</v>
      </c>
      <c r="C209" s="247" t="s">
        <v>355</v>
      </c>
      <c r="D209" s="302" t="s">
        <v>177</v>
      </c>
      <c r="E209" s="305"/>
      <c r="F209" s="304" t="s">
        <v>18</v>
      </c>
      <c r="G209" s="309">
        <v>234</v>
      </c>
      <c r="H209" s="108"/>
      <c r="I209" s="223">
        <f>ROUND(Tabela1[[#This Row],[Količina]]*Tabela1[[#This Row],[cena/EM]],2)</f>
        <v>0</v>
      </c>
    </row>
    <row r="210" spans="1:9" ht="27.6">
      <c r="A210" s="239">
        <v>209</v>
      </c>
      <c r="B210" s="234" t="s">
        <v>0</v>
      </c>
      <c r="C210" s="247" t="s">
        <v>356</v>
      </c>
      <c r="D210" s="302" t="s">
        <v>179</v>
      </c>
      <c r="E210" s="305"/>
      <c r="F210" s="304" t="s">
        <v>95</v>
      </c>
      <c r="G210" s="309">
        <v>7.7</v>
      </c>
      <c r="H210" s="108"/>
      <c r="I210" s="223">
        <f>ROUND(Tabela1[[#This Row],[Količina]]*Tabela1[[#This Row],[cena/EM]],2)</f>
        <v>0</v>
      </c>
    </row>
    <row r="211" spans="1:9" ht="27.6">
      <c r="A211" s="239">
        <v>210</v>
      </c>
      <c r="B211" s="234" t="s">
        <v>0</v>
      </c>
      <c r="C211" s="247" t="s">
        <v>357</v>
      </c>
      <c r="D211" s="302" t="s">
        <v>181</v>
      </c>
      <c r="E211" s="305"/>
      <c r="F211" s="304" t="s">
        <v>25</v>
      </c>
      <c r="G211" s="309">
        <v>1</v>
      </c>
      <c r="H211" s="108"/>
      <c r="I211" s="223">
        <f>ROUND(Tabela1[[#This Row],[Količina]]*Tabela1[[#This Row],[cena/EM]],2)</f>
        <v>0</v>
      </c>
    </row>
    <row r="212" spans="1:9" ht="27.6">
      <c r="A212" s="239">
        <v>211</v>
      </c>
      <c r="B212" s="234" t="s">
        <v>0</v>
      </c>
      <c r="C212" s="247" t="s">
        <v>358</v>
      </c>
      <c r="D212" s="302" t="s">
        <v>359</v>
      </c>
      <c r="E212" s="305"/>
      <c r="F212" s="304" t="s">
        <v>18</v>
      </c>
      <c r="G212" s="309">
        <v>203.5</v>
      </c>
      <c r="H212" s="108"/>
      <c r="I212" s="223">
        <f>ROUND(Tabela1[[#This Row],[Količina]]*Tabela1[[#This Row],[cena/EM]],2)</f>
        <v>0</v>
      </c>
    </row>
    <row r="213" spans="1:9" ht="124.2" customHeight="1">
      <c r="A213" s="239">
        <v>212</v>
      </c>
      <c r="B213" s="234" t="s">
        <v>0</v>
      </c>
      <c r="C213" s="247" t="s">
        <v>360</v>
      </c>
      <c r="D213" s="302" t="s">
        <v>361</v>
      </c>
      <c r="E213" s="305"/>
      <c r="F213" s="304" t="s">
        <v>18</v>
      </c>
      <c r="G213" s="309">
        <v>37.9</v>
      </c>
      <c r="H213" s="108"/>
      <c r="I213" s="223">
        <f>ROUND(Tabela1[[#This Row],[Količina]]*Tabela1[[#This Row],[cena/EM]],2)</f>
        <v>0</v>
      </c>
    </row>
    <row r="214" spans="1:9" ht="41.4">
      <c r="A214" s="239">
        <v>213</v>
      </c>
      <c r="B214" s="234" t="s">
        <v>0</v>
      </c>
      <c r="C214" s="247" t="s">
        <v>362</v>
      </c>
      <c r="D214" s="302" t="s">
        <v>363</v>
      </c>
      <c r="E214" s="305"/>
      <c r="F214" s="304" t="s">
        <v>18</v>
      </c>
      <c r="G214" s="309">
        <v>4</v>
      </c>
      <c r="H214" s="108"/>
      <c r="I214" s="223">
        <f>ROUND(Tabela1[[#This Row],[Količina]]*Tabela1[[#This Row],[cena/EM]],2)</f>
        <v>0</v>
      </c>
    </row>
    <row r="215" spans="1:9" ht="82.8">
      <c r="A215" s="239">
        <v>214</v>
      </c>
      <c r="B215" s="234" t="s">
        <v>0</v>
      </c>
      <c r="C215" s="247" t="s">
        <v>364</v>
      </c>
      <c r="D215" s="302" t="s">
        <v>365</v>
      </c>
      <c r="E215" s="305"/>
      <c r="F215" s="304" t="s">
        <v>18</v>
      </c>
      <c r="G215" s="309">
        <v>119.2</v>
      </c>
      <c r="H215" s="108"/>
      <c r="I215" s="223">
        <f>ROUND(Tabela1[[#This Row],[Količina]]*Tabela1[[#This Row],[cena/EM]],2)</f>
        <v>0</v>
      </c>
    </row>
    <row r="216" spans="1:9">
      <c r="A216" s="239">
        <v>215</v>
      </c>
      <c r="B216" s="234" t="s">
        <v>0</v>
      </c>
      <c r="C216" s="247" t="s">
        <v>366</v>
      </c>
      <c r="D216" s="302" t="s">
        <v>367</v>
      </c>
      <c r="E216" s="305"/>
      <c r="F216" s="304" t="s">
        <v>25</v>
      </c>
      <c r="G216" s="309">
        <v>7</v>
      </c>
      <c r="H216" s="108"/>
      <c r="I216" s="223">
        <f>ROUND(Tabela1[[#This Row],[Količina]]*Tabela1[[#This Row],[cena/EM]],2)</f>
        <v>0</v>
      </c>
    </row>
    <row r="217" spans="1:9" ht="57.6" customHeight="1">
      <c r="A217" s="239">
        <v>216</v>
      </c>
      <c r="B217" s="234" t="s">
        <v>0</v>
      </c>
      <c r="C217" s="247" t="s">
        <v>368</v>
      </c>
      <c r="D217" s="302" t="s">
        <v>369</v>
      </c>
      <c r="E217" s="305"/>
      <c r="F217" s="304" t="s">
        <v>25</v>
      </c>
      <c r="G217" s="309">
        <v>2</v>
      </c>
      <c r="H217" s="108"/>
      <c r="I217" s="223">
        <f>ROUND(Tabela1[[#This Row],[Količina]]*Tabela1[[#This Row],[cena/EM]],2)</f>
        <v>0</v>
      </c>
    </row>
    <row r="218" spans="1:9">
      <c r="A218" s="239">
        <v>217</v>
      </c>
      <c r="B218" s="234" t="s">
        <v>0</v>
      </c>
      <c r="C218" s="247" t="s">
        <v>370</v>
      </c>
      <c r="D218" s="302" t="s">
        <v>193</v>
      </c>
      <c r="E218" s="305"/>
      <c r="F218" s="304" t="s">
        <v>25</v>
      </c>
      <c r="G218" s="309">
        <v>2</v>
      </c>
      <c r="H218" s="108"/>
      <c r="I218" s="223">
        <f>ROUND(Tabela1[[#This Row],[Količina]]*Tabela1[[#This Row],[cena/EM]],2)</f>
        <v>0</v>
      </c>
    </row>
    <row r="219" spans="1:9">
      <c r="A219" s="239">
        <v>218</v>
      </c>
      <c r="B219" s="234" t="s">
        <v>0</v>
      </c>
      <c r="C219" s="247" t="s">
        <v>371</v>
      </c>
      <c r="D219" s="302" t="s">
        <v>195</v>
      </c>
      <c r="E219" s="305"/>
      <c r="F219" s="304" t="s">
        <v>95</v>
      </c>
      <c r="G219" s="309">
        <v>1013</v>
      </c>
      <c r="H219" s="108"/>
      <c r="I219" s="223">
        <f>ROUND(Tabela1[[#This Row],[Količina]]*Tabela1[[#This Row],[cena/EM]],2)</f>
        <v>0</v>
      </c>
    </row>
    <row r="220" spans="1:9" ht="41.4">
      <c r="A220" s="239">
        <v>219</v>
      </c>
      <c r="B220" s="298" t="s">
        <v>0</v>
      </c>
      <c r="C220" s="299" t="s">
        <v>204</v>
      </c>
      <c r="D220" s="300" t="s">
        <v>205</v>
      </c>
      <c r="E220" s="300" t="s">
        <v>372</v>
      </c>
      <c r="F220" s="227">
        <f>ROUND(SUM(I221:I253),2)</f>
        <v>0</v>
      </c>
      <c r="G220" s="221"/>
      <c r="H220" s="221"/>
      <c r="I220" s="51"/>
    </row>
    <row r="221" spans="1:9" ht="41.4">
      <c r="A221" s="239">
        <v>220</v>
      </c>
      <c r="B221" s="234" t="s">
        <v>0</v>
      </c>
      <c r="C221" s="247" t="s">
        <v>373</v>
      </c>
      <c r="D221" s="302" t="s">
        <v>374</v>
      </c>
      <c r="E221" s="305"/>
      <c r="F221" s="304" t="s">
        <v>90</v>
      </c>
      <c r="G221" s="309">
        <v>11</v>
      </c>
      <c r="H221" s="108"/>
      <c r="I221" s="223">
        <f>ROUND(Tabela1[[#This Row],[Količina]]*Tabela1[[#This Row],[cena/EM]],2)</f>
        <v>0</v>
      </c>
    </row>
    <row r="222" spans="1:9" ht="41.4">
      <c r="A222" s="239">
        <v>221</v>
      </c>
      <c r="B222" s="234" t="s">
        <v>0</v>
      </c>
      <c r="C222" s="247" t="s">
        <v>375</v>
      </c>
      <c r="D222" s="302" t="s">
        <v>376</v>
      </c>
      <c r="E222" s="305"/>
      <c r="F222" s="304" t="s">
        <v>90</v>
      </c>
      <c r="G222" s="309">
        <v>77</v>
      </c>
      <c r="H222" s="108"/>
      <c r="I222" s="223">
        <f>ROUND(Tabela1[[#This Row],[Količina]]*Tabela1[[#This Row],[cena/EM]],2)</f>
        <v>0</v>
      </c>
    </row>
    <row r="223" spans="1:9" ht="41.4">
      <c r="A223" s="239">
        <v>222</v>
      </c>
      <c r="B223" s="234" t="s">
        <v>0</v>
      </c>
      <c r="C223" s="247" t="s">
        <v>377</v>
      </c>
      <c r="D223" s="302" t="s">
        <v>378</v>
      </c>
      <c r="E223" s="305"/>
      <c r="F223" s="304" t="s">
        <v>18</v>
      </c>
      <c r="G223" s="309">
        <v>85</v>
      </c>
      <c r="H223" s="108"/>
      <c r="I223" s="223">
        <f>ROUND(Tabela1[[#This Row],[Količina]]*Tabela1[[#This Row],[cena/EM]],2)</f>
        <v>0</v>
      </c>
    </row>
    <row r="224" spans="1:9">
      <c r="A224" s="239">
        <v>223</v>
      </c>
      <c r="B224" s="234" t="s">
        <v>0</v>
      </c>
      <c r="C224" s="247" t="s">
        <v>379</v>
      </c>
      <c r="D224" s="302" t="s">
        <v>380</v>
      </c>
      <c r="E224" s="305"/>
      <c r="F224" s="304" t="s">
        <v>95</v>
      </c>
      <c r="G224" s="309">
        <v>220</v>
      </c>
      <c r="H224" s="108"/>
      <c r="I224" s="223">
        <f>ROUND(Tabela1[[#This Row],[Količina]]*Tabela1[[#This Row],[cena/EM]],2)</f>
        <v>0</v>
      </c>
    </row>
    <row r="225" spans="1:9" ht="27.6">
      <c r="A225" s="239">
        <v>224</v>
      </c>
      <c r="B225" s="234" t="s">
        <v>0</v>
      </c>
      <c r="C225" s="247" t="s">
        <v>381</v>
      </c>
      <c r="D225" s="302" t="s">
        <v>382</v>
      </c>
      <c r="E225" s="305"/>
      <c r="F225" s="304" t="s">
        <v>25</v>
      </c>
      <c r="G225" s="309">
        <v>1</v>
      </c>
      <c r="H225" s="108"/>
      <c r="I225" s="223">
        <f>ROUND(Tabela1[[#This Row],[Količina]]*Tabela1[[#This Row],[cena/EM]],2)</f>
        <v>0</v>
      </c>
    </row>
    <row r="226" spans="1:9">
      <c r="A226" s="239">
        <v>225</v>
      </c>
      <c r="B226" s="234" t="s">
        <v>0</v>
      </c>
      <c r="C226" s="247" t="s">
        <v>383</v>
      </c>
      <c r="D226" s="302" t="s">
        <v>384</v>
      </c>
      <c r="E226" s="305"/>
      <c r="F226" s="304" t="s">
        <v>18</v>
      </c>
      <c r="G226" s="309">
        <v>85</v>
      </c>
      <c r="H226" s="108"/>
      <c r="I226" s="223">
        <f>ROUND(Tabela1[[#This Row],[Količina]]*Tabela1[[#This Row],[cena/EM]],2)</f>
        <v>0</v>
      </c>
    </row>
    <row r="227" spans="1:9">
      <c r="A227" s="239">
        <v>226</v>
      </c>
      <c r="B227" s="234" t="s">
        <v>0</v>
      </c>
      <c r="C227" s="247" t="s">
        <v>385</v>
      </c>
      <c r="D227" s="302" t="s">
        <v>386</v>
      </c>
      <c r="E227" s="305"/>
      <c r="F227" s="304" t="s">
        <v>90</v>
      </c>
      <c r="G227" s="309">
        <v>460</v>
      </c>
      <c r="H227" s="108"/>
      <c r="I227" s="223">
        <f>ROUND(Tabela1[[#This Row],[Količina]]*Tabela1[[#This Row],[cena/EM]],2)</f>
        <v>0</v>
      </c>
    </row>
    <row r="228" spans="1:9">
      <c r="A228" s="239">
        <v>227</v>
      </c>
      <c r="B228" s="234" t="s">
        <v>0</v>
      </c>
      <c r="C228" s="247" t="s">
        <v>387</v>
      </c>
      <c r="D228" s="302" t="s">
        <v>388</v>
      </c>
      <c r="E228" s="305"/>
      <c r="F228" s="304" t="s">
        <v>95</v>
      </c>
      <c r="G228" s="309">
        <v>280</v>
      </c>
      <c r="H228" s="108"/>
      <c r="I228" s="223">
        <f>ROUND(Tabela1[[#This Row],[Količina]]*Tabela1[[#This Row],[cena/EM]],2)</f>
        <v>0</v>
      </c>
    </row>
    <row r="229" spans="1:9" ht="43.2">
      <c r="A229" s="239">
        <v>228</v>
      </c>
      <c r="B229" s="234" t="s">
        <v>0</v>
      </c>
      <c r="C229" s="247" t="s">
        <v>389</v>
      </c>
      <c r="D229" s="302" t="s">
        <v>390</v>
      </c>
      <c r="E229" s="305"/>
      <c r="F229" s="304" t="s">
        <v>90</v>
      </c>
      <c r="G229" s="309">
        <v>313</v>
      </c>
      <c r="H229" s="108"/>
      <c r="I229" s="223">
        <f>ROUND(Tabela1[[#This Row],[Količina]]*Tabela1[[#This Row],[cena/EM]],2)</f>
        <v>0</v>
      </c>
    </row>
    <row r="230" spans="1:9" ht="27.6">
      <c r="A230" s="239">
        <v>229</v>
      </c>
      <c r="B230" s="234" t="s">
        <v>0</v>
      </c>
      <c r="C230" s="247" t="s">
        <v>391</v>
      </c>
      <c r="D230" s="302" t="s">
        <v>4296</v>
      </c>
      <c r="E230" s="305"/>
      <c r="F230" s="304" t="s">
        <v>90</v>
      </c>
      <c r="G230" s="309">
        <v>38</v>
      </c>
      <c r="H230" s="108"/>
      <c r="I230" s="223">
        <f>ROUND(Tabela1[[#This Row],[Količina]]*Tabela1[[#This Row],[cena/EM]],2)</f>
        <v>0</v>
      </c>
    </row>
    <row r="231" spans="1:9" ht="16.2">
      <c r="A231" s="239">
        <v>230</v>
      </c>
      <c r="B231" s="234" t="s">
        <v>0</v>
      </c>
      <c r="C231" s="247" t="s">
        <v>392</v>
      </c>
      <c r="D231" s="302" t="s">
        <v>393</v>
      </c>
      <c r="E231" s="305"/>
      <c r="F231" s="304" t="s">
        <v>90</v>
      </c>
      <c r="G231" s="309">
        <v>20.7</v>
      </c>
      <c r="H231" s="108"/>
      <c r="I231" s="223">
        <f>ROUND(Tabela1[[#This Row],[Količina]]*Tabela1[[#This Row],[cena/EM]],2)</f>
        <v>0</v>
      </c>
    </row>
    <row r="232" spans="1:9" ht="27.6">
      <c r="A232" s="239">
        <v>231</v>
      </c>
      <c r="B232" s="234" t="s">
        <v>0</v>
      </c>
      <c r="C232" s="247" t="s">
        <v>394</v>
      </c>
      <c r="D232" s="302" t="s">
        <v>395</v>
      </c>
      <c r="E232" s="305"/>
      <c r="F232" s="304" t="s">
        <v>90</v>
      </c>
      <c r="G232" s="309">
        <v>46.4</v>
      </c>
      <c r="H232" s="108"/>
      <c r="I232" s="223">
        <f>ROUND(Tabela1[[#This Row],[Količina]]*Tabela1[[#This Row],[cena/EM]],2)</f>
        <v>0</v>
      </c>
    </row>
    <row r="233" spans="1:9" ht="27.6">
      <c r="A233" s="239">
        <v>232</v>
      </c>
      <c r="B233" s="234" t="s">
        <v>0</v>
      </c>
      <c r="C233" s="247" t="s">
        <v>396</v>
      </c>
      <c r="D233" s="302" t="s">
        <v>397</v>
      </c>
      <c r="E233" s="305"/>
      <c r="F233" s="304" t="s">
        <v>90</v>
      </c>
      <c r="G233" s="309">
        <v>54.2</v>
      </c>
      <c r="H233" s="108"/>
      <c r="I233" s="223">
        <f>ROUND(Tabela1[[#This Row],[Količina]]*Tabela1[[#This Row],[cena/EM]],2)</f>
        <v>0</v>
      </c>
    </row>
    <row r="234" spans="1:9" ht="27.6">
      <c r="A234" s="239">
        <v>233</v>
      </c>
      <c r="B234" s="234" t="s">
        <v>0</v>
      </c>
      <c r="C234" s="247" t="s">
        <v>398</v>
      </c>
      <c r="D234" s="302" t="s">
        <v>399</v>
      </c>
      <c r="E234" s="305"/>
      <c r="F234" s="304" t="s">
        <v>90</v>
      </c>
      <c r="G234" s="309">
        <v>6.3</v>
      </c>
      <c r="H234" s="108"/>
      <c r="I234" s="223">
        <f>ROUND(Tabela1[[#This Row],[Količina]]*Tabela1[[#This Row],[cena/EM]],2)</f>
        <v>0</v>
      </c>
    </row>
    <row r="235" spans="1:9" ht="27.6">
      <c r="A235" s="239">
        <v>234</v>
      </c>
      <c r="B235" s="234" t="s">
        <v>0</v>
      </c>
      <c r="C235" s="247" t="s">
        <v>400</v>
      </c>
      <c r="D235" s="302" t="s">
        <v>401</v>
      </c>
      <c r="E235" s="305"/>
      <c r="F235" s="304" t="s">
        <v>165</v>
      </c>
      <c r="G235" s="309">
        <v>8332</v>
      </c>
      <c r="H235" s="108"/>
      <c r="I235" s="223">
        <f>ROUND(Tabela1[[#This Row],[Količina]]*Tabela1[[#This Row],[cena/EM]],2)</f>
        <v>0</v>
      </c>
    </row>
    <row r="236" spans="1:9">
      <c r="A236" s="239">
        <v>235</v>
      </c>
      <c r="B236" s="234" t="s">
        <v>0</v>
      </c>
      <c r="C236" s="247" t="s">
        <v>402</v>
      </c>
      <c r="D236" s="302" t="s">
        <v>403</v>
      </c>
      <c r="E236" s="305"/>
      <c r="F236" s="304" t="s">
        <v>165</v>
      </c>
      <c r="G236" s="309">
        <v>1115</v>
      </c>
      <c r="H236" s="108"/>
      <c r="I236" s="223">
        <f>ROUND(Tabela1[[#This Row],[Količina]]*Tabela1[[#This Row],[cena/EM]],2)</f>
        <v>0</v>
      </c>
    </row>
    <row r="237" spans="1:9">
      <c r="A237" s="239">
        <v>236</v>
      </c>
      <c r="B237" s="234" t="s">
        <v>0</v>
      </c>
      <c r="C237" s="247" t="s">
        <v>404</v>
      </c>
      <c r="D237" s="302" t="s">
        <v>405</v>
      </c>
      <c r="E237" s="305"/>
      <c r="F237" s="304" t="s">
        <v>95</v>
      </c>
      <c r="G237" s="309">
        <v>79</v>
      </c>
      <c r="H237" s="108"/>
      <c r="I237" s="223">
        <f>ROUND(Tabela1[[#This Row],[Količina]]*Tabela1[[#This Row],[cena/EM]],2)</f>
        <v>0</v>
      </c>
    </row>
    <row r="238" spans="1:9">
      <c r="A238" s="239">
        <v>237</v>
      </c>
      <c r="B238" s="234" t="s">
        <v>0</v>
      </c>
      <c r="C238" s="247" t="s">
        <v>406</v>
      </c>
      <c r="D238" s="302" t="s">
        <v>407</v>
      </c>
      <c r="E238" s="305"/>
      <c r="F238" s="304" t="s">
        <v>95</v>
      </c>
      <c r="G238" s="309">
        <v>415</v>
      </c>
      <c r="H238" s="108"/>
      <c r="I238" s="223">
        <f>ROUND(Tabela1[[#This Row],[Količina]]*Tabela1[[#This Row],[cena/EM]],2)</f>
        <v>0</v>
      </c>
    </row>
    <row r="239" spans="1:9">
      <c r="A239" s="239">
        <v>238</v>
      </c>
      <c r="B239" s="234" t="s">
        <v>0</v>
      </c>
      <c r="C239" s="247" t="s">
        <v>408</v>
      </c>
      <c r="D239" s="302" t="s">
        <v>409</v>
      </c>
      <c r="E239" s="305"/>
      <c r="F239" s="304" t="s">
        <v>95</v>
      </c>
      <c r="G239" s="309">
        <v>25.8</v>
      </c>
      <c r="H239" s="108"/>
      <c r="I239" s="223">
        <f>ROUND(Tabela1[[#This Row],[Količina]]*Tabela1[[#This Row],[cena/EM]],2)</f>
        <v>0</v>
      </c>
    </row>
    <row r="240" spans="1:9">
      <c r="A240" s="239">
        <v>239</v>
      </c>
      <c r="B240" s="234" t="s">
        <v>0</v>
      </c>
      <c r="C240" s="247" t="s">
        <v>410</v>
      </c>
      <c r="D240" s="302" t="s">
        <v>411</v>
      </c>
      <c r="E240" s="305"/>
      <c r="F240" s="304" t="s">
        <v>18</v>
      </c>
      <c r="G240" s="309">
        <v>130</v>
      </c>
      <c r="H240" s="108"/>
      <c r="I240" s="223">
        <f>ROUND(Tabela1[[#This Row],[Količina]]*Tabela1[[#This Row],[cena/EM]],2)</f>
        <v>0</v>
      </c>
    </row>
    <row r="241" spans="1:9" ht="27.6">
      <c r="A241" s="239">
        <v>240</v>
      </c>
      <c r="B241" s="234" t="s">
        <v>0</v>
      </c>
      <c r="C241" s="247" t="s">
        <v>412</v>
      </c>
      <c r="D241" s="302" t="s">
        <v>413</v>
      </c>
      <c r="E241" s="305"/>
      <c r="F241" s="304" t="s">
        <v>18</v>
      </c>
      <c r="G241" s="309">
        <v>90</v>
      </c>
      <c r="H241" s="108"/>
      <c r="I241" s="223">
        <f>ROUND(Tabela1[[#This Row],[Količina]]*Tabela1[[#This Row],[cena/EM]],2)</f>
        <v>0</v>
      </c>
    </row>
    <row r="242" spans="1:9">
      <c r="A242" s="239">
        <v>241</v>
      </c>
      <c r="B242" s="234" t="s">
        <v>0</v>
      </c>
      <c r="C242" s="247" t="s">
        <v>414</v>
      </c>
      <c r="D242" s="302" t="s">
        <v>415</v>
      </c>
      <c r="E242" s="305"/>
      <c r="F242" s="304" t="s">
        <v>95</v>
      </c>
      <c r="G242" s="309">
        <v>20.9</v>
      </c>
      <c r="H242" s="108"/>
      <c r="I242" s="223">
        <f>ROUND(Tabela1[[#This Row],[Količina]]*Tabela1[[#This Row],[cena/EM]],2)</f>
        <v>0</v>
      </c>
    </row>
    <row r="243" spans="1:9">
      <c r="A243" s="239">
        <v>242</v>
      </c>
      <c r="B243" s="234" t="s">
        <v>0</v>
      </c>
      <c r="C243" s="247" t="s">
        <v>416</v>
      </c>
      <c r="D243" s="302" t="s">
        <v>417</v>
      </c>
      <c r="E243" s="305"/>
      <c r="F243" s="304" t="s">
        <v>18</v>
      </c>
      <c r="G243" s="309">
        <v>61.8</v>
      </c>
      <c r="H243" s="108"/>
      <c r="I243" s="223">
        <f>ROUND(Tabela1[[#This Row],[Količina]]*Tabela1[[#This Row],[cena/EM]],2)</f>
        <v>0</v>
      </c>
    </row>
    <row r="244" spans="1:9" ht="28.8">
      <c r="A244" s="239">
        <v>243</v>
      </c>
      <c r="B244" s="234" t="s">
        <v>0</v>
      </c>
      <c r="C244" s="247" t="s">
        <v>418</v>
      </c>
      <c r="D244" s="302" t="s">
        <v>419</v>
      </c>
      <c r="E244" s="305"/>
      <c r="F244" s="304" t="s">
        <v>25</v>
      </c>
      <c r="G244" s="309">
        <v>30</v>
      </c>
      <c r="H244" s="108"/>
      <c r="I244" s="223">
        <f>ROUND(Tabela1[[#This Row],[Količina]]*Tabela1[[#This Row],[cena/EM]],2)</f>
        <v>0</v>
      </c>
    </row>
    <row r="245" spans="1:9">
      <c r="A245" s="239">
        <v>244</v>
      </c>
      <c r="B245" s="310" t="s">
        <v>0</v>
      </c>
      <c r="C245" s="311" t="s">
        <v>420</v>
      </c>
      <c r="D245" s="312" t="s">
        <v>421</v>
      </c>
      <c r="E245" s="313"/>
      <c r="F245" s="314"/>
      <c r="G245" s="314"/>
      <c r="H245" s="314"/>
      <c r="I245" s="315"/>
    </row>
    <row r="246" spans="1:9" ht="27.6">
      <c r="A246" s="239">
        <v>245</v>
      </c>
      <c r="B246" s="234" t="s">
        <v>0</v>
      </c>
      <c r="C246" s="247" t="s">
        <v>422</v>
      </c>
      <c r="D246" s="302" t="s">
        <v>423</v>
      </c>
      <c r="E246" s="305"/>
      <c r="F246" s="304" t="s">
        <v>90</v>
      </c>
      <c r="G246" s="309">
        <v>62</v>
      </c>
      <c r="H246" s="108"/>
      <c r="I246" s="223">
        <f>ROUND(Tabela1[[#This Row],[Količina]]*Tabela1[[#This Row],[cena/EM]],2)</f>
        <v>0</v>
      </c>
    </row>
    <row r="247" spans="1:9">
      <c r="A247" s="239">
        <v>246</v>
      </c>
      <c r="B247" s="234" t="s">
        <v>0</v>
      </c>
      <c r="C247" s="247" t="s">
        <v>424</v>
      </c>
      <c r="D247" s="302" t="s">
        <v>425</v>
      </c>
      <c r="E247" s="305"/>
      <c r="F247" s="304" t="s">
        <v>95</v>
      </c>
      <c r="G247" s="309">
        <v>720</v>
      </c>
      <c r="H247" s="108"/>
      <c r="I247" s="223">
        <f>ROUND(Tabela1[[#This Row],[Količina]]*Tabela1[[#This Row],[cena/EM]],2)</f>
        <v>0</v>
      </c>
    </row>
    <row r="248" spans="1:9" ht="41.4">
      <c r="A248" s="239">
        <v>247</v>
      </c>
      <c r="B248" s="234" t="s">
        <v>0</v>
      </c>
      <c r="C248" s="247" t="s">
        <v>426</v>
      </c>
      <c r="D248" s="302" t="s">
        <v>427</v>
      </c>
      <c r="E248" s="305"/>
      <c r="F248" s="304" t="s">
        <v>90</v>
      </c>
      <c r="G248" s="309">
        <v>87</v>
      </c>
      <c r="H248" s="108"/>
      <c r="I248" s="223">
        <f>ROUND(Tabela1[[#This Row],[Količina]]*Tabela1[[#This Row],[cena/EM]],2)</f>
        <v>0</v>
      </c>
    </row>
    <row r="249" spans="1:9" ht="41.4">
      <c r="A249" s="239">
        <v>248</v>
      </c>
      <c r="B249" s="234" t="s">
        <v>0</v>
      </c>
      <c r="C249" s="247" t="s">
        <v>428</v>
      </c>
      <c r="D249" s="302" t="s">
        <v>429</v>
      </c>
      <c r="E249" s="305"/>
      <c r="F249" s="304" t="s">
        <v>90</v>
      </c>
      <c r="G249" s="309">
        <v>158</v>
      </c>
      <c r="H249" s="108"/>
      <c r="I249" s="223">
        <f>ROUND(Tabela1[[#This Row],[Količina]]*Tabela1[[#This Row],[cena/EM]],2)</f>
        <v>0</v>
      </c>
    </row>
    <row r="250" spans="1:9">
      <c r="A250" s="239">
        <v>249</v>
      </c>
      <c r="B250" s="234" t="s">
        <v>0</v>
      </c>
      <c r="C250" s="247" t="s">
        <v>430</v>
      </c>
      <c r="D250" s="302" t="s">
        <v>431</v>
      </c>
      <c r="E250" s="305"/>
      <c r="F250" s="304" t="s">
        <v>95</v>
      </c>
      <c r="G250" s="309">
        <v>720</v>
      </c>
      <c r="H250" s="108"/>
      <c r="I250" s="223">
        <f>ROUND(Tabela1[[#This Row],[Količina]]*Tabela1[[#This Row],[cena/EM]],2)</f>
        <v>0</v>
      </c>
    </row>
    <row r="251" spans="1:9">
      <c r="A251" s="239">
        <v>250</v>
      </c>
      <c r="B251" s="234" t="s">
        <v>0</v>
      </c>
      <c r="C251" s="247" t="s">
        <v>432</v>
      </c>
      <c r="D251" s="302" t="s">
        <v>433</v>
      </c>
      <c r="E251" s="305"/>
      <c r="F251" s="304" t="s">
        <v>95</v>
      </c>
      <c r="G251" s="309">
        <v>631</v>
      </c>
      <c r="H251" s="108"/>
      <c r="I251" s="223">
        <f>ROUND(Tabela1[[#This Row],[Količina]]*Tabela1[[#This Row],[cena/EM]],2)</f>
        <v>0</v>
      </c>
    </row>
    <row r="252" spans="1:9" ht="27.6">
      <c r="A252" s="239">
        <v>251</v>
      </c>
      <c r="B252" s="234" t="s">
        <v>0</v>
      </c>
      <c r="C252" s="247" t="s">
        <v>434</v>
      </c>
      <c r="D252" s="302" t="s">
        <v>435</v>
      </c>
      <c r="E252" s="305"/>
      <c r="F252" s="304" t="s">
        <v>95</v>
      </c>
      <c r="G252" s="309">
        <v>631</v>
      </c>
      <c r="H252" s="108"/>
      <c r="I252" s="223">
        <f>ROUND(Tabela1[[#This Row],[Količina]]*Tabela1[[#This Row],[cena/EM]],2)</f>
        <v>0</v>
      </c>
    </row>
    <row r="253" spans="1:9" ht="46.2" customHeight="1">
      <c r="A253" s="239">
        <v>252</v>
      </c>
      <c r="B253" s="234" t="s">
        <v>0</v>
      </c>
      <c r="C253" s="247" t="s">
        <v>436</v>
      </c>
      <c r="D253" s="302" t="s">
        <v>437</v>
      </c>
      <c r="E253" s="305"/>
      <c r="F253" s="304" t="s">
        <v>95</v>
      </c>
      <c r="G253" s="309">
        <v>87</v>
      </c>
      <c r="H253" s="108"/>
      <c r="I253" s="223">
        <f>ROUND(Tabela1[[#This Row],[Količina]]*Tabela1[[#This Row],[cena/EM]],2)</f>
        <v>0</v>
      </c>
    </row>
    <row r="254" spans="1:9">
      <c r="A254" s="239">
        <v>253</v>
      </c>
      <c r="B254" s="283" t="s">
        <v>0</v>
      </c>
      <c r="C254" s="284" t="s">
        <v>438</v>
      </c>
      <c r="D254" s="285" t="s">
        <v>439</v>
      </c>
      <c r="E254" s="286"/>
      <c r="F254" s="217">
        <f>ROUND(SUM(F255:F259),2)</f>
        <v>0</v>
      </c>
      <c r="G254" s="217"/>
      <c r="H254" s="217"/>
      <c r="I254" s="218"/>
    </row>
    <row r="255" spans="1:9">
      <c r="A255" s="239">
        <v>254</v>
      </c>
      <c r="B255" s="287" t="s">
        <v>0</v>
      </c>
      <c r="C255" s="288" t="s">
        <v>440</v>
      </c>
      <c r="D255" s="289" t="s">
        <v>6</v>
      </c>
      <c r="E255" s="290"/>
      <c r="F255" s="219">
        <f>ROUND(F260,2)</f>
        <v>0</v>
      </c>
      <c r="G255" s="219"/>
      <c r="H255" s="219"/>
      <c r="I255" s="220"/>
    </row>
    <row r="256" spans="1:9">
      <c r="A256" s="239">
        <v>255</v>
      </c>
      <c r="B256" s="291" t="s">
        <v>0</v>
      </c>
      <c r="C256" s="288" t="s">
        <v>441</v>
      </c>
      <c r="D256" s="293" t="s">
        <v>442</v>
      </c>
      <c r="E256" s="294"/>
      <c r="F256" s="219">
        <f>ROUND(F267,2)</f>
        <v>0</v>
      </c>
      <c r="G256" s="224"/>
      <c r="H256" s="224"/>
      <c r="I256" s="225"/>
    </row>
    <row r="257" spans="1:9">
      <c r="A257" s="239">
        <v>256</v>
      </c>
      <c r="B257" s="291" t="s">
        <v>0</v>
      </c>
      <c r="C257" s="288" t="s">
        <v>443</v>
      </c>
      <c r="D257" s="293" t="s">
        <v>444</v>
      </c>
      <c r="E257" s="295"/>
      <c r="F257" s="219">
        <f>ROUND(F274,2)</f>
        <v>0</v>
      </c>
      <c r="G257" s="296"/>
      <c r="H257" s="296"/>
      <c r="I257" s="225"/>
    </row>
    <row r="258" spans="1:9">
      <c r="A258" s="239">
        <v>257</v>
      </c>
      <c r="B258" s="291" t="s">
        <v>0</v>
      </c>
      <c r="C258" s="288" t="s">
        <v>445</v>
      </c>
      <c r="D258" s="293" t="s">
        <v>12</v>
      </c>
      <c r="E258" s="295"/>
      <c r="F258" s="219">
        <f>ROUND(F283,2)</f>
        <v>0</v>
      </c>
      <c r="G258" s="296"/>
      <c r="H258" s="296"/>
      <c r="I258" s="225"/>
    </row>
    <row r="259" spans="1:9">
      <c r="A259" s="239">
        <v>258</v>
      </c>
      <c r="B259" s="291" t="s">
        <v>0</v>
      </c>
      <c r="C259" s="288" t="s">
        <v>446</v>
      </c>
      <c r="D259" s="293" t="s">
        <v>447</v>
      </c>
      <c r="E259" s="295"/>
      <c r="F259" s="219">
        <f>ROUND(F293,2)</f>
        <v>0</v>
      </c>
      <c r="G259" s="296"/>
      <c r="H259" s="296"/>
      <c r="I259" s="225"/>
    </row>
    <row r="260" spans="1:9">
      <c r="A260" s="239">
        <v>259</v>
      </c>
      <c r="B260" s="298" t="s">
        <v>0</v>
      </c>
      <c r="C260" s="299" t="s">
        <v>440</v>
      </c>
      <c r="D260" s="300" t="s">
        <v>6</v>
      </c>
      <c r="E260" s="301"/>
      <c r="F260" s="227">
        <f>ROUND(SUM(I261:I266),2)</f>
        <v>0</v>
      </c>
      <c r="G260" s="221"/>
      <c r="H260" s="221"/>
      <c r="I260" s="53"/>
    </row>
    <row r="261" spans="1:9">
      <c r="A261" s="239">
        <v>260</v>
      </c>
      <c r="B261" s="234" t="s">
        <v>0</v>
      </c>
      <c r="C261" s="247" t="s">
        <v>4337</v>
      </c>
      <c r="D261" s="302" t="s">
        <v>449</v>
      </c>
      <c r="E261" s="237"/>
      <c r="F261" s="304" t="s">
        <v>25</v>
      </c>
      <c r="G261" s="306">
        <v>66</v>
      </c>
      <c r="H261" s="108"/>
      <c r="I261" s="223">
        <f>ROUND(Tabela1[[#This Row],[Količina]]*Tabela1[[#This Row],[cena/EM]],2)</f>
        <v>0</v>
      </c>
    </row>
    <row r="262" spans="1:9" ht="70.2" customHeight="1">
      <c r="A262" s="239">
        <v>261</v>
      </c>
      <c r="B262" s="234" t="s">
        <v>0</v>
      </c>
      <c r="C262" s="247" t="s">
        <v>448</v>
      </c>
      <c r="D262" s="302" t="s">
        <v>451</v>
      </c>
      <c r="E262" s="237"/>
      <c r="F262" s="304" t="s">
        <v>25</v>
      </c>
      <c r="G262" s="306">
        <v>1</v>
      </c>
      <c r="H262" s="108"/>
      <c r="I262" s="223">
        <f>ROUND(Tabela1[[#This Row],[Količina]]*Tabela1[[#This Row],[cena/EM]],2)</f>
        <v>0</v>
      </c>
    </row>
    <row r="263" spans="1:9" ht="69.599999999999994" customHeight="1">
      <c r="A263" s="239">
        <v>262</v>
      </c>
      <c r="B263" s="234" t="s">
        <v>0</v>
      </c>
      <c r="C263" s="247" t="s">
        <v>450</v>
      </c>
      <c r="D263" s="302" t="s">
        <v>453</v>
      </c>
      <c r="E263" s="237"/>
      <c r="F263" s="304" t="s">
        <v>25</v>
      </c>
      <c r="G263" s="306">
        <v>1</v>
      </c>
      <c r="H263" s="108"/>
      <c r="I263" s="223">
        <f>ROUND(Tabela1[[#This Row],[Količina]]*Tabela1[[#This Row],[cena/EM]],2)</f>
        <v>0</v>
      </c>
    </row>
    <row r="264" spans="1:9" ht="73.8" customHeight="1">
      <c r="A264" s="239">
        <v>263</v>
      </c>
      <c r="B264" s="234" t="s">
        <v>0</v>
      </c>
      <c r="C264" s="247" t="s">
        <v>452</v>
      </c>
      <c r="D264" s="302" t="s">
        <v>455</v>
      </c>
      <c r="E264" s="237"/>
      <c r="F264" s="304" t="s">
        <v>25</v>
      </c>
      <c r="G264" s="306">
        <v>1</v>
      </c>
      <c r="H264" s="108"/>
      <c r="I264" s="223">
        <f>ROUND(Tabela1[[#This Row],[Količina]]*Tabela1[[#This Row],[cena/EM]],2)</f>
        <v>0</v>
      </c>
    </row>
    <row r="265" spans="1:9" ht="72.599999999999994" customHeight="1">
      <c r="A265" s="239">
        <v>264</v>
      </c>
      <c r="B265" s="234" t="s">
        <v>0</v>
      </c>
      <c r="C265" s="247" t="s">
        <v>454</v>
      </c>
      <c r="D265" s="302" t="s">
        <v>457</v>
      </c>
      <c r="E265" s="237"/>
      <c r="F265" s="304" t="s">
        <v>25</v>
      </c>
      <c r="G265" s="306">
        <v>1</v>
      </c>
      <c r="H265" s="108"/>
      <c r="I265" s="223">
        <f>ROUND(Tabela1[[#This Row],[Količina]]*Tabela1[[#This Row],[cena/EM]],2)</f>
        <v>0</v>
      </c>
    </row>
    <row r="266" spans="1:9">
      <c r="A266" s="239">
        <v>265</v>
      </c>
      <c r="B266" s="234" t="s">
        <v>0</v>
      </c>
      <c r="C266" s="247" t="s">
        <v>456</v>
      </c>
      <c r="D266" s="302" t="s">
        <v>380</v>
      </c>
      <c r="E266" s="237"/>
      <c r="F266" s="304" t="s">
        <v>95</v>
      </c>
      <c r="G266" s="306">
        <v>1900</v>
      </c>
      <c r="H266" s="108"/>
      <c r="I266" s="223">
        <f>ROUND(Tabela1[[#This Row],[Količina]]*Tabela1[[#This Row],[cena/EM]],2)</f>
        <v>0</v>
      </c>
    </row>
    <row r="267" spans="1:9">
      <c r="A267" s="239">
        <v>266</v>
      </c>
      <c r="B267" s="298" t="s">
        <v>0</v>
      </c>
      <c r="C267" s="299" t="s">
        <v>441</v>
      </c>
      <c r="D267" s="300" t="s">
        <v>442</v>
      </c>
      <c r="E267" s="301"/>
      <c r="F267" s="227">
        <f>ROUND(SUM(I268:I273),2)</f>
        <v>0</v>
      </c>
      <c r="G267" s="53"/>
      <c r="H267" s="53"/>
      <c r="I267" s="51"/>
    </row>
    <row r="268" spans="1:9">
      <c r="A268" s="239">
        <v>267</v>
      </c>
      <c r="B268" s="234" t="s">
        <v>0</v>
      </c>
      <c r="C268" s="247" t="s">
        <v>458</v>
      </c>
      <c r="D268" s="302" t="s">
        <v>459</v>
      </c>
      <c r="E268" s="237"/>
      <c r="F268" s="304" t="s">
        <v>90</v>
      </c>
      <c r="G268" s="222">
        <v>490</v>
      </c>
      <c r="H268" s="108"/>
      <c r="I268" s="223">
        <f>ROUND(Tabela1[[#This Row],[Količina]]*Tabela1[[#This Row],[cena/EM]],2)</f>
        <v>0</v>
      </c>
    </row>
    <row r="269" spans="1:9">
      <c r="A269" s="239">
        <v>268</v>
      </c>
      <c r="B269" s="234" t="s">
        <v>0</v>
      </c>
      <c r="C269" s="247" t="s">
        <v>460</v>
      </c>
      <c r="D269" s="302" t="s">
        <v>461</v>
      </c>
      <c r="E269" s="237"/>
      <c r="F269" s="304" t="s">
        <v>90</v>
      </c>
      <c r="G269" s="222">
        <v>210</v>
      </c>
      <c r="H269" s="108"/>
      <c r="I269" s="223">
        <f>ROUND(Tabela1[[#This Row],[Količina]]*Tabela1[[#This Row],[cena/EM]],2)</f>
        <v>0</v>
      </c>
    </row>
    <row r="270" spans="1:9">
      <c r="A270" s="239">
        <v>269</v>
      </c>
      <c r="B270" s="234" t="s">
        <v>0</v>
      </c>
      <c r="C270" s="247" t="s">
        <v>462</v>
      </c>
      <c r="D270" s="302" t="s">
        <v>425</v>
      </c>
      <c r="E270" s="237"/>
      <c r="F270" s="304" t="s">
        <v>95</v>
      </c>
      <c r="G270" s="222">
        <v>3400</v>
      </c>
      <c r="H270" s="108"/>
      <c r="I270" s="223">
        <f>ROUND(Tabela1[[#This Row],[Količina]]*Tabela1[[#This Row],[cena/EM]],2)</f>
        <v>0</v>
      </c>
    </row>
    <row r="271" spans="1:9" ht="27.6">
      <c r="A271" s="239">
        <v>270</v>
      </c>
      <c r="B271" s="234" t="s">
        <v>0</v>
      </c>
      <c r="C271" s="247" t="s">
        <v>463</v>
      </c>
      <c r="D271" s="302" t="s">
        <v>464</v>
      </c>
      <c r="E271" s="305"/>
      <c r="F271" s="304" t="s">
        <v>90</v>
      </c>
      <c r="G271" s="222">
        <v>189</v>
      </c>
      <c r="H271" s="108"/>
      <c r="I271" s="223">
        <f>ROUND(Tabela1[[#This Row],[Količina]]*Tabela1[[#This Row],[cena/EM]],2)</f>
        <v>0</v>
      </c>
    </row>
    <row r="272" spans="1:9">
      <c r="A272" s="239">
        <v>271</v>
      </c>
      <c r="B272" s="234" t="s">
        <v>0</v>
      </c>
      <c r="C272" s="247" t="s">
        <v>465</v>
      </c>
      <c r="D272" s="302" t="s">
        <v>466</v>
      </c>
      <c r="E272" s="305"/>
      <c r="F272" s="304" t="s">
        <v>90</v>
      </c>
      <c r="G272" s="222">
        <v>680</v>
      </c>
      <c r="H272" s="108"/>
      <c r="I272" s="223">
        <f>ROUND(Tabela1[[#This Row],[Količina]]*Tabela1[[#This Row],[cena/EM]],2)</f>
        <v>0</v>
      </c>
    </row>
    <row r="273" spans="1:9">
      <c r="A273" s="239">
        <v>272</v>
      </c>
      <c r="B273" s="234" t="s">
        <v>0</v>
      </c>
      <c r="C273" s="247" t="s">
        <v>467</v>
      </c>
      <c r="D273" s="302" t="s">
        <v>468</v>
      </c>
      <c r="E273" s="305"/>
      <c r="F273" s="304" t="s">
        <v>95</v>
      </c>
      <c r="G273" s="222">
        <v>250</v>
      </c>
      <c r="H273" s="108"/>
      <c r="I273" s="223">
        <f>ROUND(Tabela1[[#This Row],[Količina]]*Tabela1[[#This Row],[cena/EM]],2)</f>
        <v>0</v>
      </c>
    </row>
    <row r="274" spans="1:9">
      <c r="A274" s="239">
        <v>273</v>
      </c>
      <c r="B274" s="298" t="s">
        <v>0</v>
      </c>
      <c r="C274" s="299" t="s">
        <v>443</v>
      </c>
      <c r="D274" s="300" t="s">
        <v>444</v>
      </c>
      <c r="E274" s="301"/>
      <c r="F274" s="227">
        <f>ROUND(SUM(I275:I282),2)</f>
        <v>0</v>
      </c>
      <c r="G274" s="221"/>
      <c r="H274" s="221"/>
      <c r="I274" s="51"/>
    </row>
    <row r="275" spans="1:9" ht="41.4">
      <c r="A275" s="239">
        <v>274</v>
      </c>
      <c r="B275" s="234" t="s">
        <v>0</v>
      </c>
      <c r="C275" s="247" t="s">
        <v>469</v>
      </c>
      <c r="D275" s="302" t="s">
        <v>470</v>
      </c>
      <c r="E275" s="305"/>
      <c r="F275" s="304" t="s">
        <v>90</v>
      </c>
      <c r="G275" s="222">
        <v>70</v>
      </c>
      <c r="H275" s="108"/>
      <c r="I275" s="223">
        <f>ROUND(Tabela1[[#This Row],[Količina]]*Tabela1[[#This Row],[cena/EM]],2)</f>
        <v>0</v>
      </c>
    </row>
    <row r="276" spans="1:9" ht="41.4">
      <c r="A276" s="239">
        <v>275</v>
      </c>
      <c r="B276" s="234" t="s">
        <v>0</v>
      </c>
      <c r="C276" s="247" t="s">
        <v>471</v>
      </c>
      <c r="D276" s="302" t="s">
        <v>472</v>
      </c>
      <c r="E276" s="305"/>
      <c r="F276" s="274" t="s">
        <v>90</v>
      </c>
      <c r="G276" s="309">
        <v>912</v>
      </c>
      <c r="H276" s="108"/>
      <c r="I276" s="223">
        <f>ROUND(Tabela1[[#This Row],[Količina]]*Tabela1[[#This Row],[cena/EM]],2)</f>
        <v>0</v>
      </c>
    </row>
    <row r="277" spans="1:9" ht="27.6">
      <c r="A277" s="239">
        <v>276</v>
      </c>
      <c r="B277" s="234" t="s">
        <v>0</v>
      </c>
      <c r="C277" s="247" t="s">
        <v>473</v>
      </c>
      <c r="D277" s="302" t="s">
        <v>474</v>
      </c>
      <c r="E277" s="305"/>
      <c r="F277" s="274" t="s">
        <v>95</v>
      </c>
      <c r="G277" s="309">
        <v>3037</v>
      </c>
      <c r="H277" s="108"/>
      <c r="I277" s="223">
        <f>ROUND(Tabela1[[#This Row],[Količina]]*Tabela1[[#This Row],[cena/EM]],2)</f>
        <v>0</v>
      </c>
    </row>
    <row r="278" spans="1:9" ht="27.6">
      <c r="A278" s="239">
        <v>277</v>
      </c>
      <c r="B278" s="234" t="s">
        <v>0</v>
      </c>
      <c r="C278" s="247" t="s">
        <v>475</v>
      </c>
      <c r="D278" s="302" t="s">
        <v>476</v>
      </c>
      <c r="E278" s="305"/>
      <c r="F278" s="274" t="s">
        <v>95</v>
      </c>
      <c r="G278" s="309">
        <v>3037</v>
      </c>
      <c r="H278" s="108"/>
      <c r="I278" s="223">
        <f>ROUND(Tabela1[[#This Row],[Količina]]*Tabela1[[#This Row],[cena/EM]],2)</f>
        <v>0</v>
      </c>
    </row>
    <row r="279" spans="1:9" ht="27.6">
      <c r="A279" s="239">
        <v>278</v>
      </c>
      <c r="B279" s="234" t="s">
        <v>0</v>
      </c>
      <c r="C279" s="247" t="s">
        <v>477</v>
      </c>
      <c r="D279" s="302" t="s">
        <v>478</v>
      </c>
      <c r="E279" s="305"/>
      <c r="F279" s="274" t="s">
        <v>95</v>
      </c>
      <c r="G279" s="309">
        <v>350</v>
      </c>
      <c r="H279" s="108"/>
      <c r="I279" s="223">
        <f>ROUND(Tabela1[[#This Row],[Količina]]*Tabela1[[#This Row],[cena/EM]],2)</f>
        <v>0</v>
      </c>
    </row>
    <row r="280" spans="1:9" ht="27.6">
      <c r="A280" s="239">
        <v>279</v>
      </c>
      <c r="B280" s="234" t="s">
        <v>0</v>
      </c>
      <c r="C280" s="247" t="s">
        <v>479</v>
      </c>
      <c r="D280" s="302" t="s">
        <v>480</v>
      </c>
      <c r="E280" s="305"/>
      <c r="F280" s="304" t="s">
        <v>18</v>
      </c>
      <c r="G280" s="309">
        <v>456</v>
      </c>
      <c r="H280" s="108"/>
      <c r="I280" s="223">
        <f>ROUND(Tabela1[[#This Row],[Količina]]*Tabela1[[#This Row],[cena/EM]],2)</f>
        <v>0</v>
      </c>
    </row>
    <row r="281" spans="1:9" ht="27.6">
      <c r="A281" s="239">
        <v>280</v>
      </c>
      <c r="B281" s="234" t="s">
        <v>0</v>
      </c>
      <c r="C281" s="247" t="s">
        <v>481</v>
      </c>
      <c r="D281" s="302" t="s">
        <v>359</v>
      </c>
      <c r="E281" s="237"/>
      <c r="F281" s="304" t="s">
        <v>18</v>
      </c>
      <c r="G281" s="222">
        <v>25</v>
      </c>
      <c r="H281" s="108"/>
      <c r="I281" s="223">
        <f>ROUND(Tabela1[[#This Row],[Količina]]*Tabela1[[#This Row],[cena/EM]],2)</f>
        <v>0</v>
      </c>
    </row>
    <row r="282" spans="1:9">
      <c r="A282" s="239">
        <v>281</v>
      </c>
      <c r="B282" s="234" t="s">
        <v>0</v>
      </c>
      <c r="C282" s="247" t="s">
        <v>482</v>
      </c>
      <c r="D282" s="302" t="s">
        <v>195</v>
      </c>
      <c r="E282" s="305"/>
      <c r="F282" s="304" t="s">
        <v>95</v>
      </c>
      <c r="G282" s="309">
        <v>3387</v>
      </c>
      <c r="H282" s="108"/>
      <c r="I282" s="223">
        <f>ROUND(Tabela1[[#This Row],[Količina]]*Tabela1[[#This Row],[cena/EM]],2)</f>
        <v>0</v>
      </c>
    </row>
    <row r="283" spans="1:9">
      <c r="A283" s="239">
        <v>282</v>
      </c>
      <c r="B283" s="298" t="s">
        <v>0</v>
      </c>
      <c r="C283" s="299" t="s">
        <v>445</v>
      </c>
      <c r="D283" s="300" t="s">
        <v>12</v>
      </c>
      <c r="E283" s="301" t="s">
        <v>483</v>
      </c>
      <c r="F283" s="227">
        <f>ROUND(SUM(I284:I292),2)</f>
        <v>0</v>
      </c>
      <c r="G283" s="221"/>
      <c r="H283" s="221"/>
      <c r="I283" s="51"/>
    </row>
    <row r="284" spans="1:9" ht="27.6">
      <c r="A284" s="239">
        <v>283</v>
      </c>
      <c r="B284" s="234" t="s">
        <v>0</v>
      </c>
      <c r="C284" s="247" t="s">
        <v>484</v>
      </c>
      <c r="D284" s="302" t="s">
        <v>485</v>
      </c>
      <c r="E284" s="305"/>
      <c r="F284" s="304" t="s">
        <v>18</v>
      </c>
      <c r="G284" s="222">
        <v>123.5</v>
      </c>
      <c r="H284" s="108"/>
      <c r="I284" s="223">
        <f>ROUND(Tabela1[[#This Row],[Količina]]*Tabela1[[#This Row],[cena/EM]],2)</f>
        <v>0</v>
      </c>
    </row>
    <row r="285" spans="1:9" ht="27.6">
      <c r="A285" s="239">
        <v>284</v>
      </c>
      <c r="B285" s="234" t="s">
        <v>0</v>
      </c>
      <c r="C285" s="247" t="s">
        <v>486</v>
      </c>
      <c r="D285" s="302" t="s">
        <v>487</v>
      </c>
      <c r="E285" s="305"/>
      <c r="F285" s="274" t="s">
        <v>18</v>
      </c>
      <c r="G285" s="309">
        <v>54</v>
      </c>
      <c r="H285" s="108"/>
      <c r="I285" s="223">
        <f>ROUND(Tabela1[[#This Row],[Količina]]*Tabela1[[#This Row],[cena/EM]],2)</f>
        <v>0</v>
      </c>
    </row>
    <row r="286" spans="1:9" ht="55.2">
      <c r="A286" s="239">
        <v>285</v>
      </c>
      <c r="B286" s="234" t="s">
        <v>0</v>
      </c>
      <c r="C286" s="247" t="s">
        <v>488</v>
      </c>
      <c r="D286" s="302" t="s">
        <v>489</v>
      </c>
      <c r="E286" s="305"/>
      <c r="F286" s="274" t="s">
        <v>25</v>
      </c>
      <c r="G286" s="309">
        <v>1</v>
      </c>
      <c r="H286" s="108"/>
      <c r="I286" s="223">
        <f>ROUND(Tabela1[[#This Row],[Količina]]*Tabela1[[#This Row],[cena/EM]],2)</f>
        <v>0</v>
      </c>
    </row>
    <row r="287" spans="1:9" ht="55.2">
      <c r="A287" s="239">
        <v>286</v>
      </c>
      <c r="B287" s="234" t="s">
        <v>0</v>
      </c>
      <c r="C287" s="247" t="s">
        <v>490</v>
      </c>
      <c r="D287" s="302" t="s">
        <v>491</v>
      </c>
      <c r="E287" s="305"/>
      <c r="F287" s="274" t="s">
        <v>25</v>
      </c>
      <c r="G287" s="309">
        <v>1</v>
      </c>
      <c r="H287" s="108"/>
      <c r="I287" s="223">
        <f>ROUND(Tabela1[[#This Row],[Količina]]*Tabela1[[#This Row],[cena/EM]],2)</f>
        <v>0</v>
      </c>
    </row>
    <row r="288" spans="1:9" ht="55.2">
      <c r="A288" s="239">
        <v>287</v>
      </c>
      <c r="B288" s="234" t="s">
        <v>0</v>
      </c>
      <c r="C288" s="247" t="s">
        <v>492</v>
      </c>
      <c r="D288" s="302" t="s">
        <v>493</v>
      </c>
      <c r="E288" s="305"/>
      <c r="F288" s="274" t="s">
        <v>25</v>
      </c>
      <c r="G288" s="309">
        <v>1</v>
      </c>
      <c r="H288" s="108"/>
      <c r="I288" s="223">
        <f>ROUND(Tabela1[[#This Row],[Količina]]*Tabela1[[#This Row],[cena/EM]],2)</f>
        <v>0</v>
      </c>
    </row>
    <row r="289" spans="1:9" ht="41.4">
      <c r="A289" s="239">
        <v>288</v>
      </c>
      <c r="B289" s="234" t="s">
        <v>0</v>
      </c>
      <c r="C289" s="247" t="s">
        <v>494</v>
      </c>
      <c r="D289" s="302" t="s">
        <v>495</v>
      </c>
      <c r="E289" s="305"/>
      <c r="F289" s="274" t="s">
        <v>25</v>
      </c>
      <c r="G289" s="309">
        <v>1</v>
      </c>
      <c r="H289" s="108"/>
      <c r="I289" s="223">
        <f>ROUND(Tabela1[[#This Row],[Količina]]*Tabela1[[#This Row],[cena/EM]],2)</f>
        <v>0</v>
      </c>
    </row>
    <row r="290" spans="1:9" ht="45.6" customHeight="1">
      <c r="A290" s="239">
        <v>289</v>
      </c>
      <c r="B290" s="234" t="s">
        <v>0</v>
      </c>
      <c r="C290" s="247" t="s">
        <v>496</v>
      </c>
      <c r="D290" s="302" t="s">
        <v>497</v>
      </c>
      <c r="E290" s="305"/>
      <c r="F290" s="274" t="s">
        <v>25</v>
      </c>
      <c r="G290" s="309">
        <v>5</v>
      </c>
      <c r="H290" s="108"/>
      <c r="I290" s="223">
        <f>ROUND(Tabela1[[#This Row],[Količina]]*Tabela1[[#This Row],[cena/EM]],2)</f>
        <v>0</v>
      </c>
    </row>
    <row r="291" spans="1:9" ht="45" customHeight="1">
      <c r="A291" s="239">
        <v>290</v>
      </c>
      <c r="B291" s="234" t="s">
        <v>0</v>
      </c>
      <c r="C291" s="247" t="s">
        <v>498</v>
      </c>
      <c r="D291" s="302" t="s">
        <v>499</v>
      </c>
      <c r="E291" s="305"/>
      <c r="F291" s="274" t="s">
        <v>25</v>
      </c>
      <c r="G291" s="309">
        <v>1</v>
      </c>
      <c r="H291" s="108"/>
      <c r="I291" s="223">
        <f>ROUND(Tabela1[[#This Row],[Količina]]*Tabela1[[#This Row],[cena/EM]],2)</f>
        <v>0</v>
      </c>
    </row>
    <row r="292" spans="1:9">
      <c r="A292" s="239">
        <v>291</v>
      </c>
      <c r="B292" s="234" t="s">
        <v>0</v>
      </c>
      <c r="C292" s="247" t="s">
        <v>500</v>
      </c>
      <c r="D292" s="302" t="s">
        <v>501</v>
      </c>
      <c r="E292" s="305"/>
      <c r="F292" s="274" t="s">
        <v>18</v>
      </c>
      <c r="G292" s="309">
        <v>177.5</v>
      </c>
      <c r="H292" s="108"/>
      <c r="I292" s="223">
        <f>ROUND(Tabela1[[#This Row],[Količina]]*Tabela1[[#This Row],[cena/EM]],2)</f>
        <v>0</v>
      </c>
    </row>
    <row r="293" spans="1:9">
      <c r="A293" s="239">
        <v>292</v>
      </c>
      <c r="B293" s="298" t="s">
        <v>0</v>
      </c>
      <c r="C293" s="299" t="s">
        <v>446</v>
      </c>
      <c r="D293" s="300" t="s">
        <v>447</v>
      </c>
      <c r="E293" s="300"/>
      <c r="F293" s="227">
        <f>ROUND(SUM(I294:I308),2)</f>
        <v>0</v>
      </c>
      <c r="G293" s="221"/>
      <c r="H293" s="221"/>
      <c r="I293" s="51" t="str">
        <f>IF(Tabela1[[#This Row],[Količina]]&lt;&gt;0,(ROUND(SUM(Tabela1[[#This Row],[Količina]]*Tabela1[[#This Row],[cena/EM]]),2)),"")</f>
        <v/>
      </c>
    </row>
    <row r="294" spans="1:9" ht="27.6">
      <c r="A294" s="239">
        <v>293</v>
      </c>
      <c r="B294" s="234" t="s">
        <v>0</v>
      </c>
      <c r="C294" s="247" t="s">
        <v>502</v>
      </c>
      <c r="D294" s="302" t="s">
        <v>503</v>
      </c>
      <c r="E294" s="305"/>
      <c r="F294" s="304" t="s">
        <v>25</v>
      </c>
      <c r="G294" s="222">
        <v>3</v>
      </c>
      <c r="H294" s="108"/>
      <c r="I294" s="223">
        <f>ROUND(Tabela1[[#This Row],[Količina]]*Tabela1[[#This Row],[cena/EM]],2)</f>
        <v>0</v>
      </c>
    </row>
    <row r="295" spans="1:9" ht="27.6">
      <c r="A295" s="239">
        <v>294</v>
      </c>
      <c r="B295" s="234" t="s">
        <v>0</v>
      </c>
      <c r="C295" s="247" t="s">
        <v>504</v>
      </c>
      <c r="D295" s="302" t="s">
        <v>505</v>
      </c>
      <c r="E295" s="305"/>
      <c r="F295" s="274" t="s">
        <v>25</v>
      </c>
      <c r="G295" s="309">
        <v>3</v>
      </c>
      <c r="H295" s="108"/>
      <c r="I295" s="223">
        <f>ROUND(Tabela1[[#This Row],[Količina]]*Tabela1[[#This Row],[cena/EM]],2)</f>
        <v>0</v>
      </c>
    </row>
    <row r="296" spans="1:9" ht="27.6">
      <c r="A296" s="239">
        <v>295</v>
      </c>
      <c r="B296" s="234" t="s">
        <v>0</v>
      </c>
      <c r="C296" s="247" t="s">
        <v>506</v>
      </c>
      <c r="D296" s="302" t="s">
        <v>507</v>
      </c>
      <c r="E296" s="305"/>
      <c r="F296" s="274" t="s">
        <v>25</v>
      </c>
      <c r="G296" s="309">
        <v>2</v>
      </c>
      <c r="H296" s="108"/>
      <c r="I296" s="223">
        <f>ROUND(Tabela1[[#This Row],[Količina]]*Tabela1[[#This Row],[cena/EM]],2)</f>
        <v>0</v>
      </c>
    </row>
    <row r="297" spans="1:9" ht="27.6">
      <c r="A297" s="239">
        <v>296</v>
      </c>
      <c r="B297" s="234" t="s">
        <v>0</v>
      </c>
      <c r="C297" s="247" t="s">
        <v>508</v>
      </c>
      <c r="D297" s="302" t="s">
        <v>509</v>
      </c>
      <c r="E297" s="305"/>
      <c r="F297" s="274" t="s">
        <v>25</v>
      </c>
      <c r="G297" s="309">
        <v>1</v>
      </c>
      <c r="H297" s="108"/>
      <c r="I297" s="223">
        <f>ROUND(Tabela1[[#This Row],[Količina]]*Tabela1[[#This Row],[cena/EM]],2)</f>
        <v>0</v>
      </c>
    </row>
    <row r="298" spans="1:9" ht="27.6">
      <c r="A298" s="239">
        <v>297</v>
      </c>
      <c r="B298" s="234" t="s">
        <v>0</v>
      </c>
      <c r="C298" s="247" t="s">
        <v>510</v>
      </c>
      <c r="D298" s="302" t="s">
        <v>511</v>
      </c>
      <c r="E298" s="305"/>
      <c r="F298" s="274" t="s">
        <v>25</v>
      </c>
      <c r="G298" s="309">
        <v>1</v>
      </c>
      <c r="H298" s="108"/>
      <c r="I298" s="223">
        <f>ROUND(Tabela1[[#This Row],[Količina]]*Tabela1[[#This Row],[cena/EM]],2)</f>
        <v>0</v>
      </c>
    </row>
    <row r="299" spans="1:9" ht="27.6">
      <c r="A299" s="239">
        <v>298</v>
      </c>
      <c r="B299" s="234" t="s">
        <v>0</v>
      </c>
      <c r="C299" s="247" t="s">
        <v>512</v>
      </c>
      <c r="D299" s="302" t="s">
        <v>513</v>
      </c>
      <c r="E299" s="305"/>
      <c r="F299" s="304" t="s">
        <v>18</v>
      </c>
      <c r="G299" s="309">
        <v>456</v>
      </c>
      <c r="H299" s="108"/>
      <c r="I299" s="223">
        <f>ROUND(Tabela1[[#This Row],[Količina]]*Tabela1[[#This Row],[cena/EM]],2)</f>
        <v>0</v>
      </c>
    </row>
    <row r="300" spans="1:9" ht="27.6">
      <c r="A300" s="239">
        <v>299</v>
      </c>
      <c r="B300" s="234" t="s">
        <v>0</v>
      </c>
      <c r="C300" s="247" t="s">
        <v>514</v>
      </c>
      <c r="D300" s="302" t="s">
        <v>515</v>
      </c>
      <c r="E300" s="237"/>
      <c r="F300" s="304" t="s">
        <v>18</v>
      </c>
      <c r="G300" s="222">
        <v>25.4</v>
      </c>
      <c r="H300" s="108"/>
      <c r="I300" s="223">
        <f>ROUND(Tabela1[[#This Row],[Količina]]*Tabela1[[#This Row],[cena/EM]],2)</f>
        <v>0</v>
      </c>
    </row>
    <row r="301" spans="1:9" ht="41.4">
      <c r="A301" s="239">
        <v>300</v>
      </c>
      <c r="B301" s="234" t="s">
        <v>0</v>
      </c>
      <c r="C301" s="247" t="s">
        <v>516</v>
      </c>
      <c r="D301" s="302" t="s">
        <v>517</v>
      </c>
      <c r="E301" s="305"/>
      <c r="F301" s="304" t="s">
        <v>95</v>
      </c>
      <c r="G301" s="309">
        <v>21</v>
      </c>
      <c r="H301" s="108"/>
      <c r="I301" s="223">
        <f>ROUND(Tabela1[[#This Row],[Količina]]*Tabela1[[#This Row],[cena/EM]],2)</f>
        <v>0</v>
      </c>
    </row>
    <row r="302" spans="1:9" ht="41.4">
      <c r="A302" s="239">
        <v>301</v>
      </c>
      <c r="B302" s="234" t="s">
        <v>0</v>
      </c>
      <c r="C302" s="247" t="s">
        <v>518</v>
      </c>
      <c r="D302" s="302" t="s">
        <v>519</v>
      </c>
      <c r="E302" s="305"/>
      <c r="F302" s="304" t="s">
        <v>25</v>
      </c>
      <c r="G302" s="309">
        <v>1</v>
      </c>
      <c r="H302" s="108"/>
      <c r="I302" s="223">
        <f>ROUND(Tabela1[[#This Row],[Količina]]*Tabela1[[#This Row],[cena/EM]],2)</f>
        <v>0</v>
      </c>
    </row>
    <row r="303" spans="1:9" ht="41.4">
      <c r="A303" s="239">
        <v>302</v>
      </c>
      <c r="B303" s="234" t="s">
        <v>0</v>
      </c>
      <c r="C303" s="247" t="s">
        <v>520</v>
      </c>
      <c r="D303" s="302" t="s">
        <v>521</v>
      </c>
      <c r="E303" s="237"/>
      <c r="F303" s="304" t="s">
        <v>25</v>
      </c>
      <c r="G303" s="309">
        <v>4</v>
      </c>
      <c r="H303" s="108"/>
      <c r="I303" s="223">
        <f>ROUND(Tabela1[[#This Row],[Količina]]*Tabela1[[#This Row],[cena/EM]],2)</f>
        <v>0</v>
      </c>
    </row>
    <row r="304" spans="1:9" ht="27.6">
      <c r="A304" s="239">
        <v>303</v>
      </c>
      <c r="B304" s="234" t="s">
        <v>0</v>
      </c>
      <c r="C304" s="247" t="s">
        <v>522</v>
      </c>
      <c r="D304" s="302" t="s">
        <v>523</v>
      </c>
      <c r="E304" s="237"/>
      <c r="F304" s="304" t="s">
        <v>25</v>
      </c>
      <c r="G304" s="309">
        <v>1</v>
      </c>
      <c r="H304" s="108"/>
      <c r="I304" s="223">
        <f>ROUND(Tabela1[[#This Row],[Količina]]*Tabela1[[#This Row],[cena/EM]],2)</f>
        <v>0</v>
      </c>
    </row>
    <row r="305" spans="1:9" ht="27.6">
      <c r="A305" s="239">
        <v>304</v>
      </c>
      <c r="B305" s="234" t="s">
        <v>0</v>
      </c>
      <c r="C305" s="247" t="s">
        <v>524</v>
      </c>
      <c r="D305" s="302" t="s">
        <v>525</v>
      </c>
      <c r="E305" s="237"/>
      <c r="F305" s="304" t="s">
        <v>25</v>
      </c>
      <c r="G305" s="309">
        <v>1</v>
      </c>
      <c r="H305" s="108"/>
      <c r="I305" s="223">
        <f>ROUND(Tabela1[[#This Row],[Količina]]*Tabela1[[#This Row],[cena/EM]],2)</f>
        <v>0</v>
      </c>
    </row>
    <row r="306" spans="1:9">
      <c r="A306" s="239">
        <v>305</v>
      </c>
      <c r="B306" s="234" t="s">
        <v>0</v>
      </c>
      <c r="C306" s="247" t="s">
        <v>526</v>
      </c>
      <c r="D306" s="302" t="s">
        <v>367</v>
      </c>
      <c r="E306" s="237"/>
      <c r="F306" s="304" t="s">
        <v>25</v>
      </c>
      <c r="G306" s="309">
        <v>5</v>
      </c>
      <c r="H306" s="108"/>
      <c r="I306" s="223">
        <f>ROUND(Tabela1[[#This Row],[Količina]]*Tabela1[[#This Row],[cena/EM]],2)</f>
        <v>0</v>
      </c>
    </row>
    <row r="307" spans="1:9" ht="27.6">
      <c r="A307" s="239">
        <v>306</v>
      </c>
      <c r="B307" s="234" t="s">
        <v>0</v>
      </c>
      <c r="C307" s="247" t="s">
        <v>527</v>
      </c>
      <c r="D307" s="302" t="s">
        <v>528</v>
      </c>
      <c r="E307" s="237"/>
      <c r="F307" s="304" t="s">
        <v>25</v>
      </c>
      <c r="G307" s="309">
        <v>1</v>
      </c>
      <c r="H307" s="108"/>
      <c r="I307" s="223">
        <f>ROUND(Tabela1[[#This Row],[Količina]]*Tabela1[[#This Row],[cena/EM]],2)</f>
        <v>0</v>
      </c>
    </row>
    <row r="308" spans="1:9" ht="31.8" customHeight="1">
      <c r="A308" s="239">
        <v>307</v>
      </c>
      <c r="B308" s="234" t="s">
        <v>0</v>
      </c>
      <c r="C308" s="247" t="s">
        <v>529</v>
      </c>
      <c r="D308" s="302" t="s">
        <v>530</v>
      </c>
      <c r="E308" s="237"/>
      <c r="F308" s="304" t="s">
        <v>25</v>
      </c>
      <c r="G308" s="309">
        <v>1</v>
      </c>
      <c r="H308" s="108"/>
      <c r="I308" s="223">
        <f>ROUND(Tabela1[[#This Row],[Količina]]*Tabela1[[#This Row],[cena/EM]],2)</f>
        <v>0</v>
      </c>
    </row>
  </sheetData>
  <sheetProtection algorithmName="SHA-512" hashValue="+Qgf8y7bFG5309zqlhsc7R1E/rHnvz3IX3W+ZEPnkqt7HHgV78DcK7IQjSAR+1WllEB4V8B99N0/Wbx4sSkM5w==" saltValue="OXDRUJiJaKBxBKBWZrCt+g==" spinCount="100000" sheet="1" objects="1" scenarios="1"/>
  <conditionalFormatting sqref="H10:H14 H109:H113 H261:H266">
    <cfRule type="containsBlanks" dxfId="32" priority="4">
      <formula>LEN(TRIM(H10))=0</formula>
    </cfRule>
  </conditionalFormatting>
  <conditionalFormatting sqref="H294:H308 H284:H292 H275:H282 H268:H273 H246:H253 H221:H244 H179:H219 H158:H177 H148:H156 H115:H146 H69:H100 H55:H67 H45:H53 H16:H43">
    <cfRule type="containsBlanks" dxfId="31" priority="1">
      <formula>LEN(TRIM(H16))=0</formula>
    </cfRule>
  </conditionalFormatting>
  <dataValidations count="1">
    <dataValidation type="custom" allowBlank="1" showInputMessage="1" showErrorMessage="1" errorTitle="Preverite vnos" error="Ceno na EM je potrebno vnesti zaokroženo  na dve decimalni mesti." sqref="H158:H177 H284:H292 H1:H14 H16:H43 H275:H282 H69:H100 H109:H113 H115:H146 H148:H156 H45:H53 H246:H253 H261:H266 H268:H273 H179:H219 H221:H244 H55:H67 H294:H308" xr:uid="{00000000-0002-0000-0100-000000000000}">
      <formula1>H1=ROUND(H1,2)</formula1>
    </dataValidation>
  </dataValidation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I58"/>
  <sheetViews>
    <sheetView topLeftCell="A43" zoomScaleNormal="100" workbookViewId="0">
      <selection activeCell="E23" sqref="E23"/>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277" customWidth="1"/>
    <col min="9" max="9" width="15.6640625" style="239" customWidth="1"/>
    <col min="10" max="16384" width="9.109375" style="239"/>
  </cols>
  <sheetData>
    <row r="1" spans="1:9" s="233" customFormat="1">
      <c r="A1" s="229" t="s">
        <v>531</v>
      </c>
      <c r="B1" s="230" t="s">
        <v>532</v>
      </c>
      <c r="C1" s="230" t="s">
        <v>533</v>
      </c>
      <c r="D1" s="231" t="s">
        <v>534</v>
      </c>
      <c r="E1" s="229" t="s">
        <v>535</v>
      </c>
      <c r="F1" s="232" t="s">
        <v>536</v>
      </c>
      <c r="G1" s="229" t="s">
        <v>537</v>
      </c>
      <c r="H1" s="232" t="s">
        <v>538</v>
      </c>
      <c r="I1" s="229" t="s">
        <v>539</v>
      </c>
    </row>
    <row r="2" spans="1:9">
      <c r="A2" s="239">
        <v>1</v>
      </c>
      <c r="B2" s="279" t="s">
        <v>3955</v>
      </c>
      <c r="C2" s="280" t="s">
        <v>3956</v>
      </c>
      <c r="D2" s="281" t="s">
        <v>3957</v>
      </c>
      <c r="E2" s="282"/>
      <c r="F2" s="215">
        <f>ROUND(F3,2)</f>
        <v>0</v>
      </c>
      <c r="G2" s="214"/>
      <c r="H2" s="215"/>
      <c r="I2" s="216"/>
    </row>
    <row r="3" spans="1:9">
      <c r="A3" s="239">
        <v>2</v>
      </c>
      <c r="B3" s="283" t="s">
        <v>3955</v>
      </c>
      <c r="C3" s="284" t="s">
        <v>3958</v>
      </c>
      <c r="D3" s="285" t="s">
        <v>3959</v>
      </c>
      <c r="E3" s="286"/>
      <c r="F3" s="217">
        <f>ROUND(SUM(F4:F14),2)</f>
        <v>0</v>
      </c>
      <c r="G3" s="217"/>
      <c r="H3" s="217"/>
      <c r="I3" s="218"/>
    </row>
    <row r="4" spans="1:9">
      <c r="A4" s="239">
        <v>3</v>
      </c>
      <c r="B4" s="458" t="s">
        <v>3955</v>
      </c>
      <c r="C4" s="288" t="s">
        <v>3960</v>
      </c>
      <c r="D4" s="289" t="s">
        <v>3961</v>
      </c>
      <c r="E4" s="290"/>
      <c r="F4" s="219">
        <f>ROUND(F15,2)</f>
        <v>0</v>
      </c>
      <c r="G4" s="219"/>
      <c r="H4" s="219"/>
      <c r="I4" s="220"/>
    </row>
    <row r="5" spans="1:9">
      <c r="A5" s="239">
        <v>4</v>
      </c>
      <c r="B5" s="458" t="s">
        <v>3955</v>
      </c>
      <c r="C5" s="288" t="s">
        <v>3962</v>
      </c>
      <c r="D5" s="293" t="s">
        <v>3963</v>
      </c>
      <c r="E5" s="294"/>
      <c r="F5" s="219">
        <f>ROUND(F19,2)</f>
        <v>0</v>
      </c>
      <c r="G5" s="224"/>
      <c r="H5" s="224"/>
      <c r="I5" s="225"/>
    </row>
    <row r="6" spans="1:9">
      <c r="A6" s="239">
        <v>5</v>
      </c>
      <c r="B6" s="458" t="s">
        <v>3955</v>
      </c>
      <c r="C6" s="288" t="s">
        <v>3964</v>
      </c>
      <c r="D6" s="293" t="s">
        <v>3965</v>
      </c>
      <c r="E6" s="295"/>
      <c r="F6" s="219">
        <f>ROUND(F23,2)</f>
        <v>0</v>
      </c>
      <c r="G6" s="296"/>
      <c r="H6" s="297"/>
      <c r="I6" s="225"/>
    </row>
    <row r="7" spans="1:9">
      <c r="A7" s="239">
        <v>6</v>
      </c>
      <c r="B7" s="458" t="s">
        <v>3955</v>
      </c>
      <c r="C7" s="288" t="s">
        <v>3966</v>
      </c>
      <c r="D7" s="293" t="s">
        <v>3967</v>
      </c>
      <c r="E7" s="295"/>
      <c r="F7" s="219">
        <f>ROUND(F26,2)</f>
        <v>0</v>
      </c>
      <c r="G7" s="296"/>
      <c r="H7" s="297"/>
      <c r="I7" s="225"/>
    </row>
    <row r="8" spans="1:9">
      <c r="A8" s="239">
        <v>7</v>
      </c>
      <c r="B8" s="458" t="s">
        <v>3955</v>
      </c>
      <c r="C8" s="288" t="s">
        <v>3968</v>
      </c>
      <c r="D8" s="293" t="s">
        <v>3969</v>
      </c>
      <c r="E8" s="295"/>
      <c r="F8" s="219">
        <f>ROUND(F28,2)</f>
        <v>0</v>
      </c>
      <c r="G8" s="296"/>
      <c r="H8" s="297"/>
      <c r="I8" s="225"/>
    </row>
    <row r="9" spans="1:9">
      <c r="A9" s="239">
        <v>8</v>
      </c>
      <c r="B9" s="458" t="s">
        <v>3955</v>
      </c>
      <c r="C9" s="288" t="s">
        <v>3970</v>
      </c>
      <c r="D9" s="293" t="s">
        <v>3971</v>
      </c>
      <c r="E9" s="295"/>
      <c r="F9" s="219">
        <f>ROUND(F30,2)</f>
        <v>0</v>
      </c>
      <c r="G9" s="296"/>
      <c r="H9" s="297"/>
      <c r="I9" s="225"/>
    </row>
    <row r="10" spans="1:9">
      <c r="A10" s="239">
        <v>9</v>
      </c>
      <c r="B10" s="458" t="s">
        <v>3955</v>
      </c>
      <c r="C10" s="288" t="s">
        <v>3972</v>
      </c>
      <c r="D10" s="293" t="s">
        <v>3973</v>
      </c>
      <c r="E10" s="295"/>
      <c r="F10" s="219">
        <f>ROUND(F33,2)</f>
        <v>0</v>
      </c>
      <c r="G10" s="296"/>
      <c r="H10" s="297"/>
      <c r="I10" s="225"/>
    </row>
    <row r="11" spans="1:9">
      <c r="A11" s="239">
        <v>10</v>
      </c>
      <c r="B11" s="458" t="s">
        <v>3955</v>
      </c>
      <c r="C11" s="288" t="s">
        <v>3974</v>
      </c>
      <c r="D11" s="293" t="s">
        <v>3975</v>
      </c>
      <c r="E11" s="295"/>
      <c r="F11" s="219">
        <f>ROUND(F38,2)</f>
        <v>0</v>
      </c>
      <c r="G11" s="296"/>
      <c r="H11" s="297"/>
      <c r="I11" s="225"/>
    </row>
    <row r="12" spans="1:9">
      <c r="A12" s="239">
        <v>11</v>
      </c>
      <c r="B12" s="458" t="s">
        <v>3955</v>
      </c>
      <c r="C12" s="288" t="s">
        <v>3976</v>
      </c>
      <c r="D12" s="293" t="s">
        <v>3977</v>
      </c>
      <c r="E12" s="295"/>
      <c r="F12" s="219">
        <f>ROUND(F48,2)</f>
        <v>0</v>
      </c>
      <c r="G12" s="296"/>
      <c r="H12" s="297"/>
      <c r="I12" s="225"/>
    </row>
    <row r="13" spans="1:9">
      <c r="A13" s="239">
        <v>12</v>
      </c>
      <c r="B13" s="458" t="s">
        <v>3955</v>
      </c>
      <c r="C13" s="288" t="s">
        <v>3978</v>
      </c>
      <c r="D13" s="293" t="s">
        <v>3979</v>
      </c>
      <c r="E13" s="295"/>
      <c r="F13" s="219">
        <f>ROUND(F50,2)</f>
        <v>0</v>
      </c>
      <c r="G13" s="296"/>
      <c r="H13" s="297"/>
      <c r="I13" s="225"/>
    </row>
    <row r="14" spans="1:9">
      <c r="A14" s="239">
        <v>13</v>
      </c>
      <c r="B14" s="458" t="s">
        <v>3955</v>
      </c>
      <c r="C14" s="288" t="s">
        <v>3980</v>
      </c>
      <c r="D14" s="293" t="s">
        <v>3981</v>
      </c>
      <c r="E14" s="295"/>
      <c r="F14" s="219">
        <f>ROUND(F56,2)</f>
        <v>0</v>
      </c>
      <c r="G14" s="296"/>
      <c r="H14" s="297"/>
      <c r="I14" s="225"/>
    </row>
    <row r="15" spans="1:9">
      <c r="A15" s="239">
        <v>14</v>
      </c>
      <c r="B15" s="298" t="s">
        <v>3955</v>
      </c>
      <c r="C15" s="299" t="s">
        <v>3960</v>
      </c>
      <c r="D15" s="300" t="s">
        <v>3961</v>
      </c>
      <c r="E15" s="459"/>
      <c r="F15" s="227">
        <f>ROUND(SUM(I16:I18),2)</f>
        <v>0</v>
      </c>
      <c r="G15" s="221"/>
      <c r="H15" s="221"/>
      <c r="I15" s="53"/>
    </row>
    <row r="16" spans="1:9" ht="27.6">
      <c r="A16" s="239">
        <v>15</v>
      </c>
      <c r="B16" s="234" t="s">
        <v>3955</v>
      </c>
      <c r="C16" s="247" t="s">
        <v>3982</v>
      </c>
      <c r="D16" s="276" t="s">
        <v>3983</v>
      </c>
      <c r="E16" s="237"/>
      <c r="F16" s="304" t="s">
        <v>25</v>
      </c>
      <c r="G16" s="306">
        <v>1</v>
      </c>
      <c r="H16" s="212"/>
      <c r="I16" s="223">
        <f>ROUND(Tabela121[[#This Row],[Količina]]*Tabela121[[#This Row],[cena/EM]],2)</f>
        <v>0</v>
      </c>
    </row>
    <row r="17" spans="1:9" ht="41.4">
      <c r="A17" s="239">
        <v>16</v>
      </c>
      <c r="B17" s="234" t="s">
        <v>3955</v>
      </c>
      <c r="C17" s="247" t="s">
        <v>3984</v>
      </c>
      <c r="D17" s="276" t="s">
        <v>3985</v>
      </c>
      <c r="E17" s="237"/>
      <c r="F17" s="304" t="s">
        <v>25</v>
      </c>
      <c r="G17" s="306">
        <v>2</v>
      </c>
      <c r="H17" s="212"/>
      <c r="I17" s="223">
        <f>ROUND(Tabela121[[#This Row],[Količina]]*Tabela121[[#This Row],[cena/EM]],2)</f>
        <v>0</v>
      </c>
    </row>
    <row r="18" spans="1:9" ht="41.4">
      <c r="A18" s="239">
        <v>17</v>
      </c>
      <c r="B18" s="234" t="s">
        <v>3955</v>
      </c>
      <c r="C18" s="247" t="s">
        <v>3986</v>
      </c>
      <c r="D18" s="276" t="s">
        <v>3987</v>
      </c>
      <c r="E18" s="237"/>
      <c r="F18" s="304" t="s">
        <v>25</v>
      </c>
      <c r="G18" s="306">
        <v>3</v>
      </c>
      <c r="H18" s="212"/>
      <c r="I18" s="223">
        <f>ROUND(Tabela121[[#This Row],[Količina]]*Tabela121[[#This Row],[cena/EM]],2)</f>
        <v>0</v>
      </c>
    </row>
    <row r="19" spans="1:9">
      <c r="A19" s="239">
        <v>18</v>
      </c>
      <c r="B19" s="460" t="s">
        <v>3955</v>
      </c>
      <c r="C19" s="299" t="s">
        <v>3962</v>
      </c>
      <c r="D19" s="300" t="s">
        <v>3963</v>
      </c>
      <c r="E19" s="301"/>
      <c r="F19" s="227">
        <f>ROUND(SUM(I20:I22),2)</f>
        <v>0</v>
      </c>
      <c r="G19" s="53"/>
      <c r="H19" s="53"/>
      <c r="I19" s="51"/>
    </row>
    <row r="20" spans="1:9" ht="41.4">
      <c r="A20" s="239">
        <v>19</v>
      </c>
      <c r="B20" s="234" t="s">
        <v>3955</v>
      </c>
      <c r="C20" s="247" t="s">
        <v>3988</v>
      </c>
      <c r="D20" s="461" t="s">
        <v>3989</v>
      </c>
      <c r="E20" s="302"/>
      <c r="F20" s="462" t="s">
        <v>25</v>
      </c>
      <c r="G20" s="463">
        <v>2</v>
      </c>
      <c r="H20" s="212"/>
      <c r="I20" s="223">
        <f>ROUND(Tabela121[[#This Row],[Količina]]*Tabela121[[#This Row],[cena/EM]],2)</f>
        <v>0</v>
      </c>
    </row>
    <row r="21" spans="1:9" ht="41.4">
      <c r="A21" s="239">
        <v>20</v>
      </c>
      <c r="B21" s="234" t="s">
        <v>3955</v>
      </c>
      <c r="C21" s="247" t="s">
        <v>3990</v>
      </c>
      <c r="D21" s="276" t="s">
        <v>3991</v>
      </c>
      <c r="E21" s="415"/>
      <c r="F21" s="462" t="s">
        <v>25</v>
      </c>
      <c r="G21" s="463">
        <v>1</v>
      </c>
      <c r="H21" s="212"/>
      <c r="I21" s="223">
        <f>ROUND(Tabela121[[#This Row],[Količina]]*Tabela121[[#This Row],[cena/EM]],2)</f>
        <v>0</v>
      </c>
    </row>
    <row r="22" spans="1:9" ht="41.4">
      <c r="A22" s="239">
        <v>21</v>
      </c>
      <c r="B22" s="234" t="s">
        <v>3955</v>
      </c>
      <c r="C22" s="247" t="s">
        <v>3992</v>
      </c>
      <c r="D22" s="276" t="s">
        <v>3993</v>
      </c>
      <c r="E22" s="302"/>
      <c r="F22" s="462" t="s">
        <v>25</v>
      </c>
      <c r="G22" s="463">
        <v>1</v>
      </c>
      <c r="H22" s="212"/>
      <c r="I22" s="223">
        <f>ROUND(Tabela121[[#This Row],[Količina]]*Tabela121[[#This Row],[cena/EM]],2)</f>
        <v>0</v>
      </c>
    </row>
    <row r="23" spans="1:9">
      <c r="A23" s="239">
        <v>22</v>
      </c>
      <c r="B23" s="460" t="s">
        <v>3955</v>
      </c>
      <c r="C23" s="299" t="s">
        <v>3964</v>
      </c>
      <c r="D23" s="300" t="s">
        <v>3965</v>
      </c>
      <c r="E23" s="301"/>
      <c r="F23" s="227">
        <f>ROUND(SUM(I24:I25),2)</f>
        <v>0</v>
      </c>
      <c r="G23" s="221"/>
      <c r="H23" s="221"/>
      <c r="I23" s="51"/>
    </row>
    <row r="24" spans="1:9" ht="151.80000000000001">
      <c r="A24" s="239">
        <v>23</v>
      </c>
      <c r="B24" s="234" t="s">
        <v>3955</v>
      </c>
      <c r="C24" s="247" t="s">
        <v>3994</v>
      </c>
      <c r="D24" s="464" t="s">
        <v>3995</v>
      </c>
      <c r="E24" s="302"/>
      <c r="F24" s="465" t="s">
        <v>25</v>
      </c>
      <c r="G24" s="463">
        <v>2</v>
      </c>
      <c r="H24" s="212"/>
      <c r="I24" s="223">
        <f>ROUND(Tabela121[[#This Row],[Količina]]*Tabela121[[#This Row],[cena/EM]],2)</f>
        <v>0</v>
      </c>
    </row>
    <row r="25" spans="1:9" ht="96.6">
      <c r="A25" s="239">
        <v>24</v>
      </c>
      <c r="B25" s="234" t="s">
        <v>3955</v>
      </c>
      <c r="C25" s="247" t="s">
        <v>3996</v>
      </c>
      <c r="D25" s="464" t="s">
        <v>3997</v>
      </c>
      <c r="E25" s="302"/>
      <c r="F25" s="465" t="s">
        <v>25</v>
      </c>
      <c r="G25" s="463">
        <v>2</v>
      </c>
      <c r="H25" s="212"/>
      <c r="I25" s="223">
        <f>ROUND(Tabela121[[#This Row],[Količina]]*Tabela121[[#This Row],[cena/EM]],2)</f>
        <v>0</v>
      </c>
    </row>
    <row r="26" spans="1:9">
      <c r="A26" s="239">
        <v>25</v>
      </c>
      <c r="B26" s="460" t="s">
        <v>3955</v>
      </c>
      <c r="C26" s="299" t="s">
        <v>3966</v>
      </c>
      <c r="D26" s="300" t="s">
        <v>3967</v>
      </c>
      <c r="E26" s="300"/>
      <c r="F26" s="227">
        <f>ROUND(SUM(I27),2)</f>
        <v>0</v>
      </c>
      <c r="G26" s="221"/>
      <c r="H26" s="221"/>
      <c r="I26" s="51"/>
    </row>
    <row r="27" spans="1:9" ht="41.4">
      <c r="A27" s="239">
        <v>26</v>
      </c>
      <c r="B27" s="234" t="s">
        <v>3955</v>
      </c>
      <c r="C27" s="247" t="s">
        <v>3998</v>
      </c>
      <c r="D27" s="464" t="s">
        <v>3999</v>
      </c>
      <c r="E27" s="302"/>
      <c r="F27" s="465" t="s">
        <v>25</v>
      </c>
      <c r="G27" s="463">
        <v>4</v>
      </c>
      <c r="H27" s="212"/>
      <c r="I27" s="223">
        <f>ROUND(Tabela121[[#This Row],[Količina]]*Tabela121[[#This Row],[cena/EM]],2)</f>
        <v>0</v>
      </c>
    </row>
    <row r="28" spans="1:9">
      <c r="A28" s="239">
        <v>27</v>
      </c>
      <c r="B28" s="460" t="s">
        <v>3955</v>
      </c>
      <c r="C28" s="299" t="s">
        <v>3968</v>
      </c>
      <c r="D28" s="300" t="s">
        <v>3969</v>
      </c>
      <c r="E28" s="300"/>
      <c r="F28" s="227">
        <f>ROUND(SUM(I29),2)</f>
        <v>0</v>
      </c>
      <c r="G28" s="221"/>
      <c r="H28" s="221"/>
      <c r="I28" s="51"/>
    </row>
    <row r="29" spans="1:9" ht="55.2">
      <c r="A29" s="239">
        <v>28</v>
      </c>
      <c r="B29" s="466" t="s">
        <v>3955</v>
      </c>
      <c r="C29" s="247" t="s">
        <v>4000</v>
      </c>
      <c r="D29" s="464" t="s">
        <v>4001</v>
      </c>
      <c r="E29" s="467" t="s">
        <v>4002</v>
      </c>
      <c r="F29" s="465" t="s">
        <v>25</v>
      </c>
      <c r="G29" s="463">
        <v>5</v>
      </c>
      <c r="H29" s="212"/>
      <c r="I29" s="223">
        <f>ROUND(Tabela121[[#This Row],[Količina]]*Tabela121[[#This Row],[cena/EM]],2)</f>
        <v>0</v>
      </c>
    </row>
    <row r="30" spans="1:9">
      <c r="A30" s="239">
        <v>29</v>
      </c>
      <c r="B30" s="460" t="s">
        <v>3955</v>
      </c>
      <c r="C30" s="299" t="s">
        <v>3970</v>
      </c>
      <c r="D30" s="300" t="s">
        <v>3971</v>
      </c>
      <c r="E30" s="300"/>
      <c r="F30" s="227">
        <f>ROUND(SUM(I31:I32),2)</f>
        <v>0</v>
      </c>
      <c r="G30" s="221"/>
      <c r="H30" s="221"/>
      <c r="I30" s="51"/>
    </row>
    <row r="31" spans="1:9" ht="27.6">
      <c r="A31" s="239">
        <v>30</v>
      </c>
      <c r="B31" s="466" t="s">
        <v>3955</v>
      </c>
      <c r="C31" s="247" t="s">
        <v>4003</v>
      </c>
      <c r="D31" s="464" t="s">
        <v>4004</v>
      </c>
      <c r="E31" s="467"/>
      <c r="F31" s="304" t="s">
        <v>25</v>
      </c>
      <c r="G31" s="468">
        <v>12</v>
      </c>
      <c r="H31" s="212"/>
      <c r="I31" s="223">
        <f>ROUND(Tabela121[[#This Row],[Količina]]*Tabela121[[#This Row],[cena/EM]],2)</f>
        <v>0</v>
      </c>
    </row>
    <row r="32" spans="1:9" ht="41.4">
      <c r="A32" s="239">
        <v>31</v>
      </c>
      <c r="B32" s="466" t="s">
        <v>3955</v>
      </c>
      <c r="C32" s="247" t="s">
        <v>4005</v>
      </c>
      <c r="D32" s="276" t="s">
        <v>4006</v>
      </c>
      <c r="E32" s="302"/>
      <c r="F32" s="304" t="s">
        <v>25</v>
      </c>
      <c r="G32" s="468">
        <v>3</v>
      </c>
      <c r="H32" s="212"/>
      <c r="I32" s="223">
        <f>ROUND(Tabela121[[#This Row],[Količina]]*Tabela121[[#This Row],[cena/EM]],2)</f>
        <v>0</v>
      </c>
    </row>
    <row r="33" spans="1:9">
      <c r="A33" s="239">
        <v>32</v>
      </c>
      <c r="B33" s="460" t="s">
        <v>3955</v>
      </c>
      <c r="C33" s="299" t="s">
        <v>3972</v>
      </c>
      <c r="D33" s="300" t="s">
        <v>3973</v>
      </c>
      <c r="E33" s="300"/>
      <c r="F33" s="227">
        <f>ROUND(SUM(I34:I37),2)</f>
        <v>0</v>
      </c>
      <c r="G33" s="221"/>
      <c r="H33" s="221"/>
      <c r="I33" s="51"/>
    </row>
    <row r="34" spans="1:9" ht="82.8">
      <c r="A34" s="239">
        <v>33</v>
      </c>
      <c r="B34" s="466" t="s">
        <v>3955</v>
      </c>
      <c r="C34" s="247" t="s">
        <v>4007</v>
      </c>
      <c r="D34" s="399" t="s">
        <v>4008</v>
      </c>
      <c r="E34" s="302"/>
      <c r="F34" s="462" t="s">
        <v>25</v>
      </c>
      <c r="G34" s="463">
        <v>22</v>
      </c>
      <c r="H34" s="212"/>
      <c r="I34" s="223">
        <f>ROUND(Tabela121[[#This Row],[Količina]]*Tabela121[[#This Row],[cena/EM]],2)</f>
        <v>0</v>
      </c>
    </row>
    <row r="35" spans="1:9" ht="82.8">
      <c r="A35" s="239">
        <v>34</v>
      </c>
      <c r="B35" s="466" t="s">
        <v>3955</v>
      </c>
      <c r="C35" s="247" t="s">
        <v>4009</v>
      </c>
      <c r="D35" s="399" t="s">
        <v>4010</v>
      </c>
      <c r="E35" s="302"/>
      <c r="F35" s="462" t="s">
        <v>25</v>
      </c>
      <c r="G35" s="463">
        <v>4</v>
      </c>
      <c r="H35" s="212"/>
      <c r="I35" s="223">
        <f>ROUND(Tabela121[[#This Row],[Količina]]*Tabela121[[#This Row],[cena/EM]],2)</f>
        <v>0</v>
      </c>
    </row>
    <row r="36" spans="1:9" ht="41.4">
      <c r="A36" s="239">
        <v>35</v>
      </c>
      <c r="B36" s="466" t="s">
        <v>3955</v>
      </c>
      <c r="C36" s="247" t="s">
        <v>4011</v>
      </c>
      <c r="D36" s="399" t="s">
        <v>4012</v>
      </c>
      <c r="E36" s="302"/>
      <c r="F36" s="462" t="s">
        <v>25</v>
      </c>
      <c r="G36" s="463">
        <v>4</v>
      </c>
      <c r="H36" s="212"/>
      <c r="I36" s="223">
        <f>ROUND(Tabela121[[#This Row],[Količina]]*Tabela121[[#This Row],[cena/EM]],2)</f>
        <v>0</v>
      </c>
    </row>
    <row r="37" spans="1:9" ht="41.4">
      <c r="A37" s="239">
        <v>36</v>
      </c>
      <c r="B37" s="466" t="s">
        <v>3955</v>
      </c>
      <c r="C37" s="247" t="s">
        <v>4013</v>
      </c>
      <c r="D37" s="399" t="s">
        <v>4014</v>
      </c>
      <c r="E37" s="302"/>
      <c r="F37" s="462" t="s">
        <v>25</v>
      </c>
      <c r="G37" s="463">
        <v>2</v>
      </c>
      <c r="H37" s="212"/>
      <c r="I37" s="223">
        <f>ROUND(Tabela121[[#This Row],[Količina]]*Tabela121[[#This Row],[cena/EM]],2)</f>
        <v>0</v>
      </c>
    </row>
    <row r="38" spans="1:9">
      <c r="A38" s="239">
        <v>37</v>
      </c>
      <c r="B38" s="460" t="s">
        <v>3955</v>
      </c>
      <c r="C38" s="299" t="s">
        <v>3974</v>
      </c>
      <c r="D38" s="300" t="s">
        <v>3975</v>
      </c>
      <c r="E38" s="459"/>
      <c r="F38" s="227">
        <f>ROUND(SUM(I39:I47),2)</f>
        <v>0</v>
      </c>
      <c r="G38" s="221"/>
      <c r="H38" s="221"/>
      <c r="I38" s="51"/>
    </row>
    <row r="39" spans="1:9" ht="27.6">
      <c r="A39" s="239">
        <v>38</v>
      </c>
      <c r="B39" s="466" t="s">
        <v>3955</v>
      </c>
      <c r="C39" s="247" t="s">
        <v>4015</v>
      </c>
      <c r="D39" s="276" t="s">
        <v>4016</v>
      </c>
      <c r="E39" s="302"/>
      <c r="F39" s="465" t="s">
        <v>25</v>
      </c>
      <c r="G39" s="463">
        <v>7</v>
      </c>
      <c r="H39" s="212"/>
      <c r="I39" s="223">
        <f>ROUND(Tabela121[[#This Row],[Količina]]*Tabela121[[#This Row],[cena/EM]],2)</f>
        <v>0</v>
      </c>
    </row>
    <row r="40" spans="1:9" ht="27.6">
      <c r="A40" s="239">
        <v>39</v>
      </c>
      <c r="B40" s="466" t="s">
        <v>3955</v>
      </c>
      <c r="C40" s="247" t="s">
        <v>4017</v>
      </c>
      <c r="D40" s="276" t="s">
        <v>4018</v>
      </c>
      <c r="E40" s="467"/>
      <c r="F40" s="465" t="s">
        <v>25</v>
      </c>
      <c r="G40" s="463">
        <v>6</v>
      </c>
      <c r="H40" s="212"/>
      <c r="I40" s="223">
        <f>ROUND(Tabela121[[#This Row],[Količina]]*Tabela121[[#This Row],[cena/EM]],2)</f>
        <v>0</v>
      </c>
    </row>
    <row r="41" spans="1:9" ht="27.6">
      <c r="A41" s="239">
        <v>40</v>
      </c>
      <c r="B41" s="466" t="s">
        <v>3955</v>
      </c>
      <c r="C41" s="247" t="s">
        <v>4019</v>
      </c>
      <c r="D41" s="464" t="s">
        <v>4020</v>
      </c>
      <c r="E41" s="467"/>
      <c r="F41" s="465" t="s">
        <v>25</v>
      </c>
      <c r="G41" s="463">
        <v>2</v>
      </c>
      <c r="H41" s="212"/>
      <c r="I41" s="223">
        <f>ROUND(Tabela121[[#This Row],[Količina]]*Tabela121[[#This Row],[cena/EM]],2)</f>
        <v>0</v>
      </c>
    </row>
    <row r="42" spans="1:9" ht="27.6">
      <c r="A42" s="239">
        <v>41</v>
      </c>
      <c r="B42" s="466" t="s">
        <v>3955</v>
      </c>
      <c r="C42" s="247" t="s">
        <v>4021</v>
      </c>
      <c r="D42" s="461" t="s">
        <v>4022</v>
      </c>
      <c r="E42" s="415"/>
      <c r="F42" s="465" t="s">
        <v>25</v>
      </c>
      <c r="G42" s="463">
        <v>2</v>
      </c>
      <c r="H42" s="212"/>
      <c r="I42" s="223">
        <f>ROUND(Tabela121[[#This Row],[Količina]]*Tabela121[[#This Row],[cena/EM]],2)</f>
        <v>0</v>
      </c>
    </row>
    <row r="43" spans="1:9" ht="27.6">
      <c r="A43" s="239">
        <v>42</v>
      </c>
      <c r="B43" s="466" t="s">
        <v>3955</v>
      </c>
      <c r="C43" s="247" t="s">
        <v>4023</v>
      </c>
      <c r="D43" s="276" t="s">
        <v>4024</v>
      </c>
      <c r="E43" s="302"/>
      <c r="F43" s="465" t="s">
        <v>25</v>
      </c>
      <c r="G43" s="463">
        <v>1</v>
      </c>
      <c r="H43" s="212"/>
      <c r="I43" s="223">
        <f>ROUND(Tabela121[[#This Row],[Količina]]*Tabela121[[#This Row],[cena/EM]],2)</f>
        <v>0</v>
      </c>
    </row>
    <row r="44" spans="1:9" ht="27.6">
      <c r="A44" s="239">
        <v>43</v>
      </c>
      <c r="B44" s="466" t="s">
        <v>3955</v>
      </c>
      <c r="C44" s="247" t="s">
        <v>4025</v>
      </c>
      <c r="D44" s="276" t="s">
        <v>4026</v>
      </c>
      <c r="E44" s="302"/>
      <c r="F44" s="465" t="s">
        <v>25</v>
      </c>
      <c r="G44" s="463">
        <v>1</v>
      </c>
      <c r="H44" s="212"/>
      <c r="I44" s="223">
        <f>ROUND(Tabela121[[#This Row],[Količina]]*Tabela121[[#This Row],[cena/EM]],2)</f>
        <v>0</v>
      </c>
    </row>
    <row r="45" spans="1:9" ht="27.6">
      <c r="A45" s="239">
        <v>44</v>
      </c>
      <c r="B45" s="466" t="s">
        <v>3955</v>
      </c>
      <c r="C45" s="247" t="s">
        <v>4027</v>
      </c>
      <c r="D45" s="276" t="s">
        <v>4028</v>
      </c>
      <c r="E45" s="302"/>
      <c r="F45" s="465" t="s">
        <v>25</v>
      </c>
      <c r="G45" s="463">
        <v>1</v>
      </c>
      <c r="H45" s="212"/>
      <c r="I45" s="223">
        <f>ROUND(Tabela121[[#This Row],[Količina]]*Tabela121[[#This Row],[cena/EM]],2)</f>
        <v>0</v>
      </c>
    </row>
    <row r="46" spans="1:9" ht="27.6">
      <c r="A46" s="239">
        <v>45</v>
      </c>
      <c r="B46" s="466" t="s">
        <v>3955</v>
      </c>
      <c r="C46" s="247" t="s">
        <v>4029</v>
      </c>
      <c r="D46" s="276" t="s">
        <v>4030</v>
      </c>
      <c r="E46" s="302"/>
      <c r="F46" s="465" t="s">
        <v>25</v>
      </c>
      <c r="G46" s="463">
        <v>1</v>
      </c>
      <c r="H46" s="212"/>
      <c r="I46" s="223">
        <f>ROUND(Tabela121[[#This Row],[Količina]]*Tabela121[[#This Row],[cena/EM]],2)</f>
        <v>0</v>
      </c>
    </row>
    <row r="47" spans="1:9" ht="27.6">
      <c r="A47" s="239">
        <v>46</v>
      </c>
      <c r="B47" s="466" t="s">
        <v>3955</v>
      </c>
      <c r="C47" s="247" t="s">
        <v>4031</v>
      </c>
      <c r="D47" s="276" t="s">
        <v>4032</v>
      </c>
      <c r="E47" s="302"/>
      <c r="F47" s="465" t="s">
        <v>25</v>
      </c>
      <c r="G47" s="463">
        <v>1</v>
      </c>
      <c r="H47" s="212"/>
      <c r="I47" s="223">
        <f>ROUND(Tabela121[[#This Row],[Količina]]*Tabela121[[#This Row],[cena/EM]],2)</f>
        <v>0</v>
      </c>
    </row>
    <row r="48" spans="1:9">
      <c r="A48" s="239">
        <v>47</v>
      </c>
      <c r="B48" s="460" t="s">
        <v>3955</v>
      </c>
      <c r="C48" s="299" t="s">
        <v>3976</v>
      </c>
      <c r="D48" s="300" t="s">
        <v>3977</v>
      </c>
      <c r="E48" s="459"/>
      <c r="F48" s="227">
        <f>ROUND(SUM(I49),2)</f>
        <v>0</v>
      </c>
      <c r="G48" s="221"/>
      <c r="H48" s="221"/>
      <c r="I48" s="51"/>
    </row>
    <row r="49" spans="1:9" ht="27.6">
      <c r="A49" s="239">
        <v>48</v>
      </c>
      <c r="B49" s="466" t="s">
        <v>3955</v>
      </c>
      <c r="C49" s="247" t="s">
        <v>4033</v>
      </c>
      <c r="D49" s="399" t="s">
        <v>4034</v>
      </c>
      <c r="E49" s="302"/>
      <c r="F49" s="465" t="s">
        <v>25</v>
      </c>
      <c r="G49" s="463">
        <v>1</v>
      </c>
      <c r="H49" s="212"/>
      <c r="I49" s="223">
        <f>ROUND(Tabela121[[#This Row],[Količina]]*Tabela121[[#This Row],[cena/EM]],2)</f>
        <v>0</v>
      </c>
    </row>
    <row r="50" spans="1:9">
      <c r="A50" s="239">
        <v>49</v>
      </c>
      <c r="B50" s="460" t="s">
        <v>3955</v>
      </c>
      <c r="C50" s="299" t="s">
        <v>3978</v>
      </c>
      <c r="D50" s="300" t="s">
        <v>4035</v>
      </c>
      <c r="E50" s="459"/>
      <c r="F50" s="227">
        <f>ROUND(SUM(I51:I55),2)</f>
        <v>0</v>
      </c>
      <c r="G50" s="221"/>
      <c r="H50" s="221"/>
      <c r="I50" s="51"/>
    </row>
    <row r="51" spans="1:9" ht="55.2">
      <c r="A51" s="239">
        <v>50</v>
      </c>
      <c r="B51" s="466" t="s">
        <v>3955</v>
      </c>
      <c r="C51" s="247" t="s">
        <v>4036</v>
      </c>
      <c r="D51" s="302" t="s">
        <v>4037</v>
      </c>
      <c r="E51" s="302"/>
      <c r="F51" s="304" t="s">
        <v>25</v>
      </c>
      <c r="G51" s="463">
        <v>8</v>
      </c>
      <c r="H51" s="212"/>
      <c r="I51" s="223">
        <f>ROUND(Tabela121[[#This Row],[Količina]]*Tabela121[[#This Row],[cena/EM]],2)</f>
        <v>0</v>
      </c>
    </row>
    <row r="52" spans="1:9" ht="55.2">
      <c r="A52" s="239">
        <v>51</v>
      </c>
      <c r="B52" s="466" t="s">
        <v>3955</v>
      </c>
      <c r="C52" s="247" t="s">
        <v>4038</v>
      </c>
      <c r="D52" s="399" t="s">
        <v>4039</v>
      </c>
      <c r="E52" s="302"/>
      <c r="F52" s="304" t="s">
        <v>25</v>
      </c>
      <c r="G52" s="463">
        <v>4</v>
      </c>
      <c r="H52" s="212"/>
      <c r="I52" s="223">
        <f>ROUND(Tabela121[[#This Row],[Količina]]*Tabela121[[#This Row],[cena/EM]],2)</f>
        <v>0</v>
      </c>
    </row>
    <row r="53" spans="1:9" ht="55.2">
      <c r="A53" s="239">
        <v>52</v>
      </c>
      <c r="B53" s="466" t="s">
        <v>3955</v>
      </c>
      <c r="C53" s="247" t="s">
        <v>4040</v>
      </c>
      <c r="D53" s="399" t="s">
        <v>4041</v>
      </c>
      <c r="E53" s="302"/>
      <c r="F53" s="304" t="s">
        <v>25</v>
      </c>
      <c r="G53" s="463">
        <v>10</v>
      </c>
      <c r="H53" s="212"/>
      <c r="I53" s="223">
        <f>ROUND(Tabela121[[#This Row],[Količina]]*Tabela121[[#This Row],[cena/EM]],2)</f>
        <v>0</v>
      </c>
    </row>
    <row r="54" spans="1:9" ht="55.2">
      <c r="A54" s="239">
        <v>53</v>
      </c>
      <c r="B54" s="466" t="s">
        <v>3955</v>
      </c>
      <c r="C54" s="247" t="s">
        <v>4042</v>
      </c>
      <c r="D54" s="464" t="s">
        <v>4043</v>
      </c>
      <c r="E54" s="302"/>
      <c r="F54" s="304" t="s">
        <v>25</v>
      </c>
      <c r="G54" s="463">
        <v>4</v>
      </c>
      <c r="H54" s="212"/>
      <c r="I54" s="223">
        <f>ROUND(Tabela121[[#This Row],[Količina]]*Tabela121[[#This Row],[cena/EM]],2)</f>
        <v>0</v>
      </c>
    </row>
    <row r="55" spans="1:9" ht="55.2">
      <c r="A55" s="239">
        <v>54</v>
      </c>
      <c r="B55" s="466" t="s">
        <v>3955</v>
      </c>
      <c r="C55" s="247" t="s">
        <v>4044</v>
      </c>
      <c r="D55" s="464" t="s">
        <v>4045</v>
      </c>
      <c r="E55" s="302"/>
      <c r="F55" s="400" t="s">
        <v>25</v>
      </c>
      <c r="G55" s="463">
        <v>2</v>
      </c>
      <c r="H55" s="212"/>
      <c r="I55" s="223">
        <f>ROUND(Tabela121[[#This Row],[Količina]]*Tabela121[[#This Row],[cena/EM]],2)</f>
        <v>0</v>
      </c>
    </row>
    <row r="56" spans="1:9">
      <c r="A56" s="239">
        <v>55</v>
      </c>
      <c r="B56" s="460" t="s">
        <v>3955</v>
      </c>
      <c r="C56" s="299" t="s">
        <v>3980</v>
      </c>
      <c r="D56" s="300" t="s">
        <v>3981</v>
      </c>
      <c r="E56" s="459"/>
      <c r="F56" s="227">
        <f>ROUND(SUM(I57:I58),2)</f>
        <v>0</v>
      </c>
      <c r="G56" s="221"/>
      <c r="H56" s="221"/>
      <c r="I56" s="51"/>
    </row>
    <row r="57" spans="1:9" ht="27.6">
      <c r="A57" s="239">
        <v>56</v>
      </c>
      <c r="B57" s="466" t="s">
        <v>3955</v>
      </c>
      <c r="C57" s="247" t="s">
        <v>4046</v>
      </c>
      <c r="D57" s="464" t="s">
        <v>4047</v>
      </c>
      <c r="E57" s="302"/>
      <c r="F57" s="400" t="s">
        <v>25</v>
      </c>
      <c r="G57" s="463">
        <v>20</v>
      </c>
      <c r="H57" s="212"/>
      <c r="I57" s="223">
        <f>ROUND(Tabela121[[#This Row],[Količina]]*Tabela121[[#This Row],[cena/EM]],2)</f>
        <v>0</v>
      </c>
    </row>
    <row r="58" spans="1:9">
      <c r="A58" s="239">
        <v>57</v>
      </c>
      <c r="B58" s="466" t="s">
        <v>3955</v>
      </c>
      <c r="C58" s="247" t="s">
        <v>4048</v>
      </c>
      <c r="D58" s="464" t="s">
        <v>4049</v>
      </c>
      <c r="E58" s="302"/>
      <c r="F58" s="400" t="s">
        <v>25</v>
      </c>
      <c r="G58" s="463">
        <v>68</v>
      </c>
      <c r="H58" s="212"/>
      <c r="I58" s="223">
        <f>ROUND(Tabela121[[#This Row],[Količina]]*Tabela121[[#This Row],[cena/EM]],2)</f>
        <v>0</v>
      </c>
    </row>
  </sheetData>
  <sheetProtection algorithmName="SHA-512" hashValue="JSGsuATKpY/t4DGaOspGpURFODPOO31y2qDPBjugdeBjxur1Zsnao7CFNCK7f/O5VplQ22mCEIOPLLUNvuq2QQ==" saltValue="phtVcWXPjKD4EmBBN3V9wQ==" spinCount="100000" sheet="1" objects="1" scenarios="1"/>
  <conditionalFormatting sqref="H16:H18 H20:H22 H24:H25 H27 H29 H31:H32 H34:H37 H39:H47 H49 H51:H55 H57:H58">
    <cfRule type="containsBlanks" dxfId="1" priority="1">
      <formula>LEN(TRIM(H16))=0</formula>
    </cfRule>
  </conditionalFormatting>
  <dataValidations count="1">
    <dataValidation type="custom" allowBlank="1" showInputMessage="1" showErrorMessage="1" errorTitle="Preverite vnos" error="Ceno na EM je potrebno vnesti zaokroženo  na dve decimalni mesti." sqref="H1:H14 H51:H55 H16:H18 H20:H22 H24:H25 H27 H29 H31:H32 H34:H37 H39:H47 H49 H57:H1048576" xr:uid="{00000000-0002-0000-1400-000000000000}">
      <formula1>H1=ROUND(H1,2)</formula1>
    </dataValidation>
  </dataValidation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7FE36-41DE-46AB-98B1-11A986F74F12}">
  <sheetPr codeName="List22"/>
  <dimension ref="A1:I15"/>
  <sheetViews>
    <sheetView zoomScaleNormal="100" workbookViewId="0">
      <selection activeCell="E23" sqref="E23"/>
    </sheetView>
  </sheetViews>
  <sheetFormatPr defaultColWidth="9.109375" defaultRowHeight="13.8"/>
  <cols>
    <col min="1" max="1" width="7.33203125" style="239" bestFit="1" customWidth="1"/>
    <col min="2" max="2" width="8" style="275" customWidth="1"/>
    <col min="3" max="3" width="10.6640625" style="247" bestFit="1" customWidth="1"/>
    <col min="4" max="4" width="65.6640625" style="276" customWidth="1"/>
    <col min="5" max="5" width="40.6640625" style="239" customWidth="1"/>
    <col min="6" max="6" width="15.6640625" style="213" customWidth="1"/>
    <col min="7" max="7" width="12.6640625" style="239" customWidth="1"/>
    <col min="8" max="8" width="12.6640625" style="277" customWidth="1"/>
    <col min="9" max="9" width="15.6640625" style="239" customWidth="1"/>
    <col min="10" max="16384" width="9.109375" style="239"/>
  </cols>
  <sheetData>
    <row r="1" spans="1:9" s="233" customFormat="1">
      <c r="A1" s="229" t="s">
        <v>531</v>
      </c>
      <c r="B1" s="230" t="s">
        <v>532</v>
      </c>
      <c r="C1" s="230" t="s">
        <v>533</v>
      </c>
      <c r="D1" s="231" t="s">
        <v>534</v>
      </c>
      <c r="E1" s="229" t="s">
        <v>535</v>
      </c>
      <c r="F1" s="232" t="s">
        <v>536</v>
      </c>
      <c r="G1" s="229" t="s">
        <v>537</v>
      </c>
      <c r="H1" s="232" t="s">
        <v>538</v>
      </c>
      <c r="I1" s="229" t="s">
        <v>539</v>
      </c>
    </row>
    <row r="2" spans="1:9">
      <c r="A2" s="239">
        <v>1</v>
      </c>
      <c r="B2" s="469">
        <v>12</v>
      </c>
      <c r="C2" s="280" t="s">
        <v>4316</v>
      </c>
      <c r="D2" s="281" t="s">
        <v>4314</v>
      </c>
      <c r="E2" s="282"/>
      <c r="F2" s="215">
        <f>ROUND(F3,2)</f>
        <v>0</v>
      </c>
      <c r="G2" s="214"/>
      <c r="H2" s="215"/>
      <c r="I2" s="216"/>
    </row>
    <row r="3" spans="1:9">
      <c r="A3" s="239">
        <v>2</v>
      </c>
      <c r="B3" s="470">
        <v>12</v>
      </c>
      <c r="C3" s="284" t="s">
        <v>4317</v>
      </c>
      <c r="D3" s="285" t="s">
        <v>4314</v>
      </c>
      <c r="E3" s="286"/>
      <c r="F3" s="217">
        <f>ROUND(SUM(F4),2)</f>
        <v>0</v>
      </c>
      <c r="G3" s="217"/>
      <c r="H3" s="217"/>
      <c r="I3" s="218"/>
    </row>
    <row r="4" spans="1:9">
      <c r="A4" s="239">
        <v>3</v>
      </c>
      <c r="B4" s="471">
        <v>12</v>
      </c>
      <c r="C4" s="299" t="s">
        <v>4317</v>
      </c>
      <c r="D4" s="300" t="s">
        <v>4315</v>
      </c>
      <c r="E4" s="459"/>
      <c r="F4" s="227">
        <f>ROUND(SUM(I5:I15),2)</f>
        <v>0</v>
      </c>
      <c r="G4" s="221"/>
      <c r="H4" s="221"/>
      <c r="I4" s="53"/>
    </row>
    <row r="5" spans="1:9" ht="41.4">
      <c r="A5" s="239">
        <v>4</v>
      </c>
      <c r="B5" s="466">
        <v>12</v>
      </c>
      <c r="C5" s="247" t="s">
        <v>4318</v>
      </c>
      <c r="D5" s="276" t="s">
        <v>4302</v>
      </c>
      <c r="E5" s="237" t="s">
        <v>4303</v>
      </c>
      <c r="F5" s="304" t="s">
        <v>15</v>
      </c>
      <c r="G5" s="306">
        <v>1</v>
      </c>
      <c r="H5" s="212"/>
      <c r="I5" s="223">
        <f>ROUND(Tabela12119[[#This Row],[Količina]]*Tabela12119[[#This Row],[cena/EM]],2)</f>
        <v>0</v>
      </c>
    </row>
    <row r="6" spans="1:9" ht="27.6">
      <c r="A6" s="239">
        <v>5</v>
      </c>
      <c r="B6" s="466">
        <v>12</v>
      </c>
      <c r="C6" s="247" t="s">
        <v>4319</v>
      </c>
      <c r="D6" s="276" t="s">
        <v>4304</v>
      </c>
      <c r="E6" s="237"/>
      <c r="F6" s="304" t="s">
        <v>15</v>
      </c>
      <c r="G6" s="306">
        <v>1</v>
      </c>
      <c r="H6" s="212"/>
      <c r="I6" s="223">
        <f>ROUND(Tabela12119[[#This Row],[Količina]]*Tabela12119[[#This Row],[cena/EM]],2)</f>
        <v>0</v>
      </c>
    </row>
    <row r="7" spans="1:9" ht="27.6">
      <c r="A7" s="239">
        <v>6</v>
      </c>
      <c r="B7" s="466">
        <v>12</v>
      </c>
      <c r="C7" s="247" t="s">
        <v>4320</v>
      </c>
      <c r="D7" s="276" t="s">
        <v>4305</v>
      </c>
      <c r="E7" s="237"/>
      <c r="F7" s="304" t="s">
        <v>15</v>
      </c>
      <c r="G7" s="306">
        <v>1</v>
      </c>
      <c r="H7" s="212"/>
      <c r="I7" s="223">
        <f>ROUND(Tabela12119[[#This Row],[Količina]]*Tabela12119[[#This Row],[cena/EM]],2)</f>
        <v>0</v>
      </c>
    </row>
    <row r="8" spans="1:9" ht="27.6">
      <c r="A8" s="239">
        <v>7</v>
      </c>
      <c r="B8" s="466">
        <v>12</v>
      </c>
      <c r="C8" s="247" t="s">
        <v>4321</v>
      </c>
      <c r="D8" s="464" t="s">
        <v>4306</v>
      </c>
      <c r="E8" s="302"/>
      <c r="F8" s="465" t="s">
        <v>15</v>
      </c>
      <c r="G8" s="463">
        <v>1</v>
      </c>
      <c r="H8" s="212"/>
      <c r="I8" s="223">
        <f>ROUND(Tabela12119[[#This Row],[Količina]]*Tabela12119[[#This Row],[cena/EM]],2)</f>
        <v>0</v>
      </c>
    </row>
    <row r="9" spans="1:9" ht="27.6">
      <c r="A9" s="239">
        <v>8</v>
      </c>
      <c r="B9" s="466">
        <v>12</v>
      </c>
      <c r="C9" s="247" t="s">
        <v>4322</v>
      </c>
      <c r="D9" s="464" t="s">
        <v>4307</v>
      </c>
      <c r="E9" s="302"/>
      <c r="F9" s="465" t="s">
        <v>15</v>
      </c>
      <c r="G9" s="463">
        <v>1</v>
      </c>
      <c r="H9" s="212"/>
      <c r="I9" s="223">
        <f>ROUND(Tabela12119[[#This Row],[Količina]]*Tabela12119[[#This Row],[cena/EM]],2)</f>
        <v>0</v>
      </c>
    </row>
    <row r="10" spans="1:9">
      <c r="A10" s="239">
        <v>9</v>
      </c>
      <c r="B10" s="466">
        <v>12</v>
      </c>
      <c r="C10" s="247" t="s">
        <v>4323</v>
      </c>
      <c r="D10" s="464" t="s">
        <v>4308</v>
      </c>
      <c r="E10" s="302"/>
      <c r="F10" s="465" t="s">
        <v>15</v>
      </c>
      <c r="G10" s="463">
        <v>1</v>
      </c>
      <c r="H10" s="212"/>
      <c r="I10" s="223">
        <f>ROUND(Tabela12119[[#This Row],[Količina]]*Tabela12119[[#This Row],[cena/EM]],2)</f>
        <v>0</v>
      </c>
    </row>
    <row r="11" spans="1:9">
      <c r="A11" s="239">
        <v>10</v>
      </c>
      <c r="B11" s="466">
        <v>12</v>
      </c>
      <c r="C11" s="247" t="s">
        <v>4324</v>
      </c>
      <c r="D11" s="464" t="s">
        <v>4309</v>
      </c>
      <c r="E11" s="467"/>
      <c r="F11" s="465" t="s">
        <v>15</v>
      </c>
      <c r="G11" s="463">
        <v>1</v>
      </c>
      <c r="H11" s="212"/>
      <c r="I11" s="223">
        <f>ROUND(Tabela12119[[#This Row],[Količina]]*Tabela12119[[#This Row],[cena/EM]],2)</f>
        <v>0</v>
      </c>
    </row>
    <row r="12" spans="1:9">
      <c r="A12" s="239">
        <v>11</v>
      </c>
      <c r="B12" s="466">
        <v>12</v>
      </c>
      <c r="C12" s="247" t="s">
        <v>4325</v>
      </c>
      <c r="D12" s="464" t="s">
        <v>4310</v>
      </c>
      <c r="E12" s="467"/>
      <c r="F12" s="304" t="s">
        <v>1819</v>
      </c>
      <c r="G12" s="468">
        <v>1400</v>
      </c>
      <c r="H12" s="212"/>
      <c r="I12" s="223">
        <f>ROUND(Tabela12119[[#This Row],[Količina]]*Tabela12119[[#This Row],[cena/EM]],2)</f>
        <v>0</v>
      </c>
    </row>
    <row r="13" spans="1:9" ht="55.2">
      <c r="A13" s="239">
        <v>12</v>
      </c>
      <c r="B13" s="466">
        <v>12</v>
      </c>
      <c r="C13" s="247" t="s">
        <v>4356</v>
      </c>
      <c r="D13" s="399" t="s">
        <v>4311</v>
      </c>
      <c r="E13" s="302"/>
      <c r="F13" s="462" t="s">
        <v>15</v>
      </c>
      <c r="G13" s="463">
        <v>1</v>
      </c>
      <c r="H13" s="212"/>
      <c r="I13" s="223">
        <f>ROUND(Tabela12119[[#This Row],[Količina]]*Tabela12119[[#This Row],[cena/EM]],2)</f>
        <v>0</v>
      </c>
    </row>
    <row r="14" spans="1:9">
      <c r="A14" s="239">
        <v>13</v>
      </c>
      <c r="B14" s="466">
        <v>12</v>
      </c>
      <c r="C14" s="247" t="s">
        <v>4326</v>
      </c>
      <c r="D14" s="399" t="s">
        <v>4312</v>
      </c>
      <c r="E14" s="302"/>
      <c r="F14" s="462" t="s">
        <v>15</v>
      </c>
      <c r="G14" s="463">
        <v>1</v>
      </c>
      <c r="H14" s="212"/>
      <c r="I14" s="223">
        <f>ROUND(Tabela12119[[#This Row],[Količina]]*Tabela12119[[#This Row],[cena/EM]],2)</f>
        <v>0</v>
      </c>
    </row>
    <row r="15" spans="1:9">
      <c r="A15" s="239">
        <v>14</v>
      </c>
      <c r="B15" s="466">
        <v>12</v>
      </c>
      <c r="C15" s="247" t="s">
        <v>4327</v>
      </c>
      <c r="D15" s="399" t="s">
        <v>4313</v>
      </c>
      <c r="E15" s="302"/>
      <c r="F15" s="462" t="s">
        <v>15</v>
      </c>
      <c r="G15" s="463">
        <v>1</v>
      </c>
      <c r="H15" s="212"/>
      <c r="I15" s="223">
        <f>ROUND(Tabela12119[[#This Row],[Količina]]*Tabela12119[[#This Row],[cena/EM]],2)</f>
        <v>0</v>
      </c>
    </row>
  </sheetData>
  <sheetProtection algorithmName="SHA-512" hashValue="JWtLSYaLEYYhWJva9ITgqblJyhQZhJc6wJS+QiXtAoOZjIosfyDjy3ZyW5bI61UPkxffnqCPK/1WHJ//iNMEtg==" saltValue="imMS8zbbvq8gNEYJqiF36Q==" spinCount="100000" sheet="1" objects="1" scenarios="1"/>
  <conditionalFormatting sqref="H5:H15">
    <cfRule type="containsBlanks" dxfId="0" priority="1">
      <formula>LEN(TRIM(H5))=0</formula>
    </cfRule>
  </conditionalFormatting>
  <dataValidations count="1">
    <dataValidation type="custom" allowBlank="1" showInputMessage="1" showErrorMessage="1" errorTitle="Preverite vnos" error="Ceno na EM je potrebno vnesti zaokroženo  na dve decimalni mesti." sqref="H1:H3 H5:H1048576" xr:uid="{2863315A-67CC-4671-B1C2-80E48A5F3D50}">
      <formula1>H1=ROUND(H1,2)</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I63"/>
  <sheetViews>
    <sheetView topLeftCell="A21"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540</v>
      </c>
      <c r="C2" s="7" t="s">
        <v>665</v>
      </c>
      <c r="D2" s="8" t="s">
        <v>541</v>
      </c>
      <c r="E2" s="9"/>
      <c r="F2" s="10">
        <f>ROUND(F3+F45,2)</f>
        <v>0</v>
      </c>
      <c r="G2" s="11"/>
      <c r="H2" s="10"/>
      <c r="I2" s="57"/>
    </row>
    <row r="3" spans="1:9">
      <c r="A3" s="5">
        <v>2</v>
      </c>
      <c r="B3" s="12" t="s">
        <v>540</v>
      </c>
      <c r="C3" s="13" t="s">
        <v>666</v>
      </c>
      <c r="D3" s="14" t="s">
        <v>544</v>
      </c>
      <c r="E3" s="15"/>
      <c r="F3" s="16">
        <f>ROUND(SUM(F4:F9),2)</f>
        <v>0</v>
      </c>
      <c r="G3" s="16"/>
      <c r="H3" s="16"/>
      <c r="I3" s="55"/>
    </row>
    <row r="4" spans="1:9">
      <c r="A4" s="5">
        <v>3</v>
      </c>
      <c r="B4" s="62" t="s">
        <v>540</v>
      </c>
      <c r="C4" s="18" t="s">
        <v>545</v>
      </c>
      <c r="D4" s="19" t="s">
        <v>546</v>
      </c>
      <c r="E4" s="20"/>
      <c r="F4" s="21">
        <f>ROUND(F10,2)</f>
        <v>0</v>
      </c>
      <c r="G4" s="21"/>
      <c r="H4" s="21"/>
      <c r="I4" s="56"/>
    </row>
    <row r="5" spans="1:9">
      <c r="A5" s="5">
        <v>4</v>
      </c>
      <c r="B5" s="62" t="s">
        <v>540</v>
      </c>
      <c r="C5" s="18" t="s">
        <v>547</v>
      </c>
      <c r="D5" s="24" t="s">
        <v>548</v>
      </c>
      <c r="E5" s="25"/>
      <c r="F5" s="21">
        <f>ROUND(F16,2)</f>
        <v>0</v>
      </c>
      <c r="G5" s="26"/>
      <c r="H5" s="26"/>
      <c r="I5" s="27"/>
    </row>
    <row r="6" spans="1:9">
      <c r="A6" s="5">
        <v>5</v>
      </c>
      <c r="B6" s="62" t="s">
        <v>540</v>
      </c>
      <c r="C6" s="18" t="s">
        <v>549</v>
      </c>
      <c r="D6" s="24" t="s">
        <v>550</v>
      </c>
      <c r="E6" s="28"/>
      <c r="F6" s="21">
        <f>ROUND(F23,2)</f>
        <v>0</v>
      </c>
      <c r="G6" s="29"/>
      <c r="H6" s="30"/>
      <c r="I6" s="27"/>
    </row>
    <row r="7" spans="1:9">
      <c r="A7" s="5">
        <v>6</v>
      </c>
      <c r="B7" s="62" t="s">
        <v>540</v>
      </c>
      <c r="C7" s="18" t="s">
        <v>551</v>
      </c>
      <c r="D7" s="24" t="s">
        <v>552</v>
      </c>
      <c r="E7" s="28"/>
      <c r="F7" s="21">
        <f>ROUND(F34,2)</f>
        <v>0</v>
      </c>
      <c r="G7" s="29"/>
      <c r="H7" s="30"/>
      <c r="I7" s="27"/>
    </row>
    <row r="8" spans="1:9">
      <c r="A8" s="5">
        <v>7</v>
      </c>
      <c r="B8" s="62" t="s">
        <v>540</v>
      </c>
      <c r="C8" s="18" t="s">
        <v>553</v>
      </c>
      <c r="D8" s="24" t="s">
        <v>12</v>
      </c>
      <c r="E8" s="28"/>
      <c r="F8" s="21">
        <f>ROUND(F37,2)</f>
        <v>0</v>
      </c>
      <c r="G8" s="29"/>
      <c r="H8" s="30"/>
      <c r="I8" s="27"/>
    </row>
    <row r="9" spans="1:9">
      <c r="A9" s="5">
        <v>8</v>
      </c>
      <c r="B9" s="62" t="s">
        <v>540</v>
      </c>
      <c r="C9" s="18" t="s">
        <v>554</v>
      </c>
      <c r="D9" s="24" t="s">
        <v>555</v>
      </c>
      <c r="E9" s="28"/>
      <c r="F9" s="21">
        <f>ROUND(F39,2)</f>
        <v>0</v>
      </c>
      <c r="G9" s="29"/>
      <c r="H9" s="30"/>
      <c r="I9" s="27"/>
    </row>
    <row r="10" spans="1:9">
      <c r="A10" s="5">
        <v>9</v>
      </c>
      <c r="B10" s="31" t="s">
        <v>540</v>
      </c>
      <c r="C10" s="32" t="s">
        <v>545</v>
      </c>
      <c r="D10" s="33" t="s">
        <v>546</v>
      </c>
      <c r="E10" s="63"/>
      <c r="F10" s="35">
        <f>ROUND(SUM(I11:I15),2)</f>
        <v>0</v>
      </c>
      <c r="G10" s="36"/>
      <c r="H10" s="53"/>
      <c r="I10" s="52"/>
    </row>
    <row r="11" spans="1:9" ht="44.4" customHeight="1">
      <c r="A11" s="5">
        <v>10</v>
      </c>
      <c r="B11" s="37" t="s">
        <v>540</v>
      </c>
      <c r="C11" s="38" t="s">
        <v>556</v>
      </c>
      <c r="D11" s="64" t="s">
        <v>557</v>
      </c>
      <c r="E11" s="65" t="s">
        <v>558</v>
      </c>
      <c r="F11" s="41" t="s">
        <v>95</v>
      </c>
      <c r="G11" s="184">
        <v>39.200000000000003</v>
      </c>
      <c r="H11" s="108"/>
      <c r="I11" s="50">
        <f>ROUND(Tabela13[[#This Row],[Količina]]*Tabela13[[#This Row],[cena/EM]],2)</f>
        <v>0</v>
      </c>
    </row>
    <row r="12" spans="1:9" ht="27.6">
      <c r="A12" s="5">
        <v>11</v>
      </c>
      <c r="B12" s="37" t="s">
        <v>540</v>
      </c>
      <c r="C12" s="38" t="s">
        <v>559</v>
      </c>
      <c r="D12" s="64" t="s">
        <v>560</v>
      </c>
      <c r="E12" s="40"/>
      <c r="F12" s="43" t="s">
        <v>18</v>
      </c>
      <c r="G12" s="54">
        <v>38.299999999999997</v>
      </c>
      <c r="H12" s="108"/>
      <c r="I12" s="50">
        <f>ROUND(Tabela13[[#This Row],[Količina]]*Tabela13[[#This Row],[cena/EM]],2)</f>
        <v>0</v>
      </c>
    </row>
    <row r="13" spans="1:9" ht="69">
      <c r="A13" s="5">
        <v>12</v>
      </c>
      <c r="B13" s="37" t="s">
        <v>540</v>
      </c>
      <c r="C13" s="38" t="s">
        <v>561</v>
      </c>
      <c r="D13" s="64" t="s">
        <v>562</v>
      </c>
      <c r="E13" s="64" t="s">
        <v>563</v>
      </c>
      <c r="F13" s="66" t="s">
        <v>95</v>
      </c>
      <c r="G13" s="184">
        <v>137.9</v>
      </c>
      <c r="H13" s="108"/>
      <c r="I13" s="50">
        <f>ROUND(Tabela13[[#This Row],[Količina]]*Tabela13[[#This Row],[cena/EM]],2)</f>
        <v>0</v>
      </c>
    </row>
    <row r="14" spans="1:9" ht="27.6">
      <c r="A14" s="5">
        <v>13</v>
      </c>
      <c r="B14" s="37" t="s">
        <v>540</v>
      </c>
      <c r="C14" s="38" t="s">
        <v>564</v>
      </c>
      <c r="D14" s="64" t="s">
        <v>565</v>
      </c>
      <c r="E14" s="64"/>
      <c r="F14" s="66" t="s">
        <v>25</v>
      </c>
      <c r="G14" s="184">
        <v>3</v>
      </c>
      <c r="H14" s="108"/>
      <c r="I14" s="50">
        <f>ROUND(Tabela13[[#This Row],[Količina]]*Tabela13[[#This Row],[cena/EM]],2)</f>
        <v>0</v>
      </c>
    </row>
    <row r="15" spans="1:9" ht="41.4">
      <c r="A15" s="5">
        <v>14</v>
      </c>
      <c r="B15" s="37" t="s">
        <v>540</v>
      </c>
      <c r="C15" s="38" t="s">
        <v>566</v>
      </c>
      <c r="D15" s="64" t="s">
        <v>567</v>
      </c>
      <c r="E15" s="64"/>
      <c r="F15" s="66" t="s">
        <v>18</v>
      </c>
      <c r="G15" s="184">
        <v>22</v>
      </c>
      <c r="H15" s="108"/>
      <c r="I15" s="50">
        <f>ROUND(Tabela13[[#This Row],[Količina]]*Tabela13[[#This Row],[cena/EM]],2)</f>
        <v>0</v>
      </c>
    </row>
    <row r="16" spans="1:9" ht="55.2">
      <c r="A16" s="5">
        <v>15</v>
      </c>
      <c r="B16" s="31" t="s">
        <v>540</v>
      </c>
      <c r="C16" s="32" t="s">
        <v>547</v>
      </c>
      <c r="D16" s="33" t="s">
        <v>548</v>
      </c>
      <c r="E16" s="63" t="s">
        <v>568</v>
      </c>
      <c r="F16" s="35">
        <f>ROUND(SUM(I17:I22),2)</f>
        <v>0</v>
      </c>
      <c r="G16" s="52"/>
      <c r="H16" s="53"/>
      <c r="I16" s="49"/>
    </row>
    <row r="17" spans="1:9" ht="55.2">
      <c r="A17" s="5">
        <v>16</v>
      </c>
      <c r="B17" s="37" t="s">
        <v>540</v>
      </c>
      <c r="C17" s="38" t="s">
        <v>569</v>
      </c>
      <c r="D17" s="64" t="s">
        <v>570</v>
      </c>
      <c r="E17" s="64" t="s">
        <v>571</v>
      </c>
      <c r="F17" s="66" t="s">
        <v>18</v>
      </c>
      <c r="G17" s="184">
        <v>73</v>
      </c>
      <c r="H17" s="108"/>
      <c r="I17" s="50">
        <f>ROUND(Tabela13[[#This Row],[Količina]]*Tabela13[[#This Row],[cena/EM]],2)</f>
        <v>0</v>
      </c>
    </row>
    <row r="18" spans="1:9" ht="96.6">
      <c r="A18" s="5">
        <v>17</v>
      </c>
      <c r="B18" s="37" t="s">
        <v>540</v>
      </c>
      <c r="C18" s="38" t="s">
        <v>572</v>
      </c>
      <c r="D18" s="64" t="s">
        <v>573</v>
      </c>
      <c r="E18" s="67"/>
      <c r="F18" s="68" t="s">
        <v>95</v>
      </c>
      <c r="G18" s="69">
        <v>28.1</v>
      </c>
      <c r="H18" s="108"/>
      <c r="I18" s="50">
        <f>ROUND(Tabela13[[#This Row],[Količina]]*Tabela13[[#This Row],[cena/EM]],2)</f>
        <v>0</v>
      </c>
    </row>
    <row r="19" spans="1:9" ht="41.4">
      <c r="A19" s="5">
        <v>18</v>
      </c>
      <c r="B19" s="37" t="s">
        <v>540</v>
      </c>
      <c r="C19" s="38" t="s">
        <v>574</v>
      </c>
      <c r="D19" s="67" t="s">
        <v>575</v>
      </c>
      <c r="E19" s="39" t="s">
        <v>576</v>
      </c>
      <c r="F19" s="68" t="s">
        <v>95</v>
      </c>
      <c r="G19" s="69">
        <v>60</v>
      </c>
      <c r="H19" s="108"/>
      <c r="I19" s="50">
        <f>ROUND(Tabela13[[#This Row],[Količina]]*Tabela13[[#This Row],[cena/EM]],2)</f>
        <v>0</v>
      </c>
    </row>
    <row r="20" spans="1:9" ht="82.8">
      <c r="A20" s="5">
        <v>19</v>
      </c>
      <c r="B20" s="37" t="s">
        <v>540</v>
      </c>
      <c r="C20" s="38" t="s">
        <v>577</v>
      </c>
      <c r="D20" s="40" t="s">
        <v>578</v>
      </c>
      <c r="E20" s="65" t="s">
        <v>579</v>
      </c>
      <c r="F20" s="66" t="s">
        <v>25</v>
      </c>
      <c r="G20" s="184">
        <v>2</v>
      </c>
      <c r="H20" s="108"/>
      <c r="I20" s="50">
        <f>ROUND(Tabela13[[#This Row],[Količina]]*Tabela13[[#This Row],[cena/EM]],2)</f>
        <v>0</v>
      </c>
    </row>
    <row r="21" spans="1:9" ht="27.6">
      <c r="A21" s="5">
        <v>20</v>
      </c>
      <c r="B21" s="37" t="s">
        <v>540</v>
      </c>
      <c r="C21" s="38" t="s">
        <v>580</v>
      </c>
      <c r="D21" s="40" t="s">
        <v>581</v>
      </c>
      <c r="E21" s="65" t="s">
        <v>582</v>
      </c>
      <c r="F21" s="66" t="s">
        <v>25</v>
      </c>
      <c r="G21" s="184">
        <v>59</v>
      </c>
      <c r="H21" s="108"/>
      <c r="I21" s="50">
        <f>ROUND(Tabela13[[#This Row],[Količina]]*Tabela13[[#This Row],[cena/EM]],2)</f>
        <v>0</v>
      </c>
    </row>
    <row r="22" spans="1:9" ht="27.6">
      <c r="A22" s="5">
        <v>21</v>
      </c>
      <c r="B22" s="37" t="s">
        <v>540</v>
      </c>
      <c r="C22" s="38" t="s">
        <v>583</v>
      </c>
      <c r="D22" s="40" t="s">
        <v>584</v>
      </c>
      <c r="E22" s="65" t="s">
        <v>585</v>
      </c>
      <c r="F22" s="66" t="s">
        <v>25</v>
      </c>
      <c r="G22" s="184">
        <v>1</v>
      </c>
      <c r="H22" s="108"/>
      <c r="I22" s="50">
        <f>ROUND(Tabela13[[#This Row],[Količina]]*Tabela13[[#This Row],[cena/EM]],2)</f>
        <v>0</v>
      </c>
    </row>
    <row r="23" spans="1:9">
      <c r="A23" s="5">
        <v>22</v>
      </c>
      <c r="B23" s="31" t="s">
        <v>540</v>
      </c>
      <c r="C23" s="32" t="s">
        <v>549</v>
      </c>
      <c r="D23" s="33" t="s">
        <v>550</v>
      </c>
      <c r="E23" s="34"/>
      <c r="F23" s="35">
        <f>ROUND(SUM(I24:I33),2)</f>
        <v>0</v>
      </c>
      <c r="G23" s="36"/>
      <c r="H23" s="51"/>
      <c r="I23" s="49"/>
    </row>
    <row r="24" spans="1:9" ht="41.4">
      <c r="A24" s="5">
        <v>23</v>
      </c>
      <c r="B24" s="37" t="s">
        <v>540</v>
      </c>
      <c r="C24" s="38" t="s">
        <v>586</v>
      </c>
      <c r="D24" s="64" t="s">
        <v>587</v>
      </c>
      <c r="E24" s="70"/>
      <c r="F24" s="66" t="s">
        <v>95</v>
      </c>
      <c r="G24" s="184">
        <v>38.15</v>
      </c>
      <c r="H24" s="108"/>
      <c r="I24" s="50">
        <f>ROUND(Tabela13[[#This Row],[Količina]]*Tabela13[[#This Row],[cena/EM]],2)</f>
        <v>0</v>
      </c>
    </row>
    <row r="25" spans="1:9" ht="41.4">
      <c r="A25" s="5">
        <v>24</v>
      </c>
      <c r="B25" s="37" t="s">
        <v>540</v>
      </c>
      <c r="C25" s="38" t="s">
        <v>588</v>
      </c>
      <c r="D25" s="64" t="s">
        <v>589</v>
      </c>
      <c r="E25" s="70"/>
      <c r="F25" s="66" t="s">
        <v>95</v>
      </c>
      <c r="G25" s="184">
        <v>22.86</v>
      </c>
      <c r="H25" s="108"/>
      <c r="I25" s="50">
        <f>ROUND(Tabela13[[#This Row],[Količina]]*Tabela13[[#This Row],[cena/EM]],2)</f>
        <v>0</v>
      </c>
    </row>
    <row r="26" spans="1:9" ht="41.4">
      <c r="A26" s="5">
        <v>25</v>
      </c>
      <c r="B26" s="37" t="s">
        <v>540</v>
      </c>
      <c r="C26" s="38" t="s">
        <v>590</v>
      </c>
      <c r="D26" s="64" t="s">
        <v>591</v>
      </c>
      <c r="E26" s="39" t="s">
        <v>592</v>
      </c>
      <c r="F26" s="66" t="s">
        <v>95</v>
      </c>
      <c r="G26" s="184">
        <v>57</v>
      </c>
      <c r="H26" s="108"/>
      <c r="I26" s="50">
        <f>ROUND(Tabela13[[#This Row],[Količina]]*Tabela13[[#This Row],[cena/EM]],2)</f>
        <v>0</v>
      </c>
    </row>
    <row r="27" spans="1:9" ht="41.4">
      <c r="A27" s="5">
        <v>26</v>
      </c>
      <c r="B27" s="37" t="s">
        <v>540</v>
      </c>
      <c r="C27" s="38" t="s">
        <v>593</v>
      </c>
      <c r="D27" s="64" t="s">
        <v>594</v>
      </c>
      <c r="E27" s="39" t="s">
        <v>595</v>
      </c>
      <c r="F27" s="66" t="s">
        <v>18</v>
      </c>
      <c r="G27" s="184">
        <v>64.8</v>
      </c>
      <c r="H27" s="108"/>
      <c r="I27" s="50">
        <f>ROUND(Tabela13[[#This Row],[Količina]]*Tabela13[[#This Row],[cena/EM]],2)</f>
        <v>0</v>
      </c>
    </row>
    <row r="28" spans="1:9" ht="41.4">
      <c r="A28" s="5">
        <v>27</v>
      </c>
      <c r="B28" s="37" t="s">
        <v>540</v>
      </c>
      <c r="C28" s="38" t="s">
        <v>596</v>
      </c>
      <c r="D28" s="64" t="s">
        <v>597</v>
      </c>
      <c r="E28" s="39" t="s">
        <v>598</v>
      </c>
      <c r="F28" s="66" t="s">
        <v>18</v>
      </c>
      <c r="G28" s="184">
        <v>71.8</v>
      </c>
      <c r="H28" s="108"/>
      <c r="I28" s="50">
        <f>ROUND(Tabela13[[#This Row],[Količina]]*Tabela13[[#This Row],[cena/EM]],2)</f>
        <v>0</v>
      </c>
    </row>
    <row r="29" spans="1:9" ht="27.6">
      <c r="A29" s="5">
        <v>28</v>
      </c>
      <c r="B29" s="37" t="s">
        <v>540</v>
      </c>
      <c r="C29" s="38" t="s">
        <v>599</v>
      </c>
      <c r="D29" s="64" t="s">
        <v>600</v>
      </c>
      <c r="E29" s="39" t="s">
        <v>601</v>
      </c>
      <c r="F29" s="66" t="s">
        <v>18</v>
      </c>
      <c r="G29" s="184">
        <v>47</v>
      </c>
      <c r="H29" s="108"/>
      <c r="I29" s="50">
        <f>ROUND(Tabela13[[#This Row],[Količina]]*Tabela13[[#This Row],[cena/EM]],2)</f>
        <v>0</v>
      </c>
    </row>
    <row r="30" spans="1:9" ht="55.2">
      <c r="A30" s="5">
        <v>29</v>
      </c>
      <c r="B30" s="37" t="s">
        <v>540</v>
      </c>
      <c r="C30" s="38" t="s">
        <v>602</v>
      </c>
      <c r="D30" s="71" t="s">
        <v>603</v>
      </c>
      <c r="E30" s="39" t="s">
        <v>604</v>
      </c>
      <c r="F30" s="66" t="s">
        <v>95</v>
      </c>
      <c r="G30" s="184">
        <v>5.4</v>
      </c>
      <c r="H30" s="108"/>
      <c r="I30" s="50">
        <f>ROUND(Tabela13[[#This Row],[Količina]]*Tabela13[[#This Row],[cena/EM]],2)</f>
        <v>0</v>
      </c>
    </row>
    <row r="31" spans="1:9" ht="55.2">
      <c r="A31" s="5">
        <v>30</v>
      </c>
      <c r="B31" s="37" t="s">
        <v>540</v>
      </c>
      <c r="C31" s="38" t="s">
        <v>605</v>
      </c>
      <c r="D31" s="71" t="s">
        <v>603</v>
      </c>
      <c r="E31" s="39" t="s">
        <v>606</v>
      </c>
      <c r="F31" s="66" t="s">
        <v>95</v>
      </c>
      <c r="G31" s="184">
        <v>5.0999999999999996</v>
      </c>
      <c r="H31" s="108"/>
      <c r="I31" s="50">
        <f>ROUND(Tabela13[[#This Row],[Količina]]*Tabela13[[#This Row],[cena/EM]],2)</f>
        <v>0</v>
      </c>
    </row>
    <row r="32" spans="1:9" ht="41.4">
      <c r="A32" s="5">
        <v>31</v>
      </c>
      <c r="B32" s="37" t="s">
        <v>540</v>
      </c>
      <c r="C32" s="38" t="s">
        <v>607</v>
      </c>
      <c r="D32" s="71" t="s">
        <v>608</v>
      </c>
      <c r="E32" s="39" t="s">
        <v>609</v>
      </c>
      <c r="F32" s="66" t="s">
        <v>95</v>
      </c>
      <c r="G32" s="184">
        <v>3.4</v>
      </c>
      <c r="H32" s="108"/>
      <c r="I32" s="50">
        <f>ROUND(Tabela13[[#This Row],[Količina]]*Tabela13[[#This Row],[cena/EM]],2)</f>
        <v>0</v>
      </c>
    </row>
    <row r="33" spans="1:9" ht="27.6">
      <c r="A33" s="5">
        <v>32</v>
      </c>
      <c r="B33" s="37" t="s">
        <v>540</v>
      </c>
      <c r="C33" s="38" t="s">
        <v>610</v>
      </c>
      <c r="D33" s="64" t="s">
        <v>611</v>
      </c>
      <c r="E33" s="71" t="s">
        <v>612</v>
      </c>
      <c r="F33" s="66" t="s">
        <v>18</v>
      </c>
      <c r="G33" s="184">
        <v>49.6</v>
      </c>
      <c r="H33" s="108"/>
      <c r="I33" s="50">
        <f>ROUND(Tabela13[[#This Row],[Količina]]*Tabela13[[#This Row],[cena/EM]],2)</f>
        <v>0</v>
      </c>
    </row>
    <row r="34" spans="1:9">
      <c r="A34" s="5">
        <v>33</v>
      </c>
      <c r="B34" s="31" t="s">
        <v>540</v>
      </c>
      <c r="C34" s="32" t="s">
        <v>551</v>
      </c>
      <c r="D34" s="33" t="s">
        <v>552</v>
      </c>
      <c r="E34" s="33"/>
      <c r="F34" s="35">
        <f>ROUND(SUM(I35:I36),2)</f>
        <v>0</v>
      </c>
      <c r="G34" s="36"/>
      <c r="H34" s="51"/>
      <c r="I34" s="49"/>
    </row>
    <row r="35" spans="1:9" ht="96.6">
      <c r="A35" s="5">
        <v>34</v>
      </c>
      <c r="B35" s="37" t="s">
        <v>540</v>
      </c>
      <c r="C35" s="38" t="s">
        <v>613</v>
      </c>
      <c r="D35" s="72" t="s">
        <v>614</v>
      </c>
      <c r="E35" s="64"/>
      <c r="F35" s="66" t="s">
        <v>18</v>
      </c>
      <c r="G35" s="184">
        <v>13.5</v>
      </c>
      <c r="H35" s="108"/>
      <c r="I35" s="50">
        <f>ROUND(Tabela13[[#This Row],[Količina]]*Tabela13[[#This Row],[cena/EM]],2)</f>
        <v>0</v>
      </c>
    </row>
    <row r="36" spans="1:9" ht="317.39999999999998">
      <c r="A36" s="5">
        <v>35</v>
      </c>
      <c r="B36" s="37" t="s">
        <v>540</v>
      </c>
      <c r="C36" s="38" t="s">
        <v>615</v>
      </c>
      <c r="D36" s="72" t="s">
        <v>616</v>
      </c>
      <c r="E36" s="64" t="s">
        <v>617</v>
      </c>
      <c r="F36" s="66" t="s">
        <v>95</v>
      </c>
      <c r="G36" s="184">
        <v>305</v>
      </c>
      <c r="H36" s="108"/>
      <c r="I36" s="50">
        <f>ROUND(Tabela13[[#This Row],[Količina]]*Tabela13[[#This Row],[cena/EM]],2)</f>
        <v>0</v>
      </c>
    </row>
    <row r="37" spans="1:9">
      <c r="A37" s="5">
        <v>36</v>
      </c>
      <c r="B37" s="31" t="s">
        <v>540</v>
      </c>
      <c r="C37" s="32" t="s">
        <v>553</v>
      </c>
      <c r="D37" s="33" t="s">
        <v>12</v>
      </c>
      <c r="E37" s="33"/>
      <c r="F37" s="35">
        <f>ROUND(SUM(I38),2)</f>
        <v>0</v>
      </c>
      <c r="G37" s="36"/>
      <c r="H37" s="51"/>
      <c r="I37" s="49"/>
    </row>
    <row r="38" spans="1:9" ht="41.4">
      <c r="A38" s="5">
        <v>37</v>
      </c>
      <c r="B38" s="37" t="s">
        <v>540</v>
      </c>
      <c r="C38" s="38" t="s">
        <v>618</v>
      </c>
      <c r="D38" s="72" t="s">
        <v>619</v>
      </c>
      <c r="E38" s="64" t="s">
        <v>620</v>
      </c>
      <c r="F38" s="66" t="s">
        <v>18</v>
      </c>
      <c r="G38" s="184">
        <v>8.4499999999999993</v>
      </c>
      <c r="H38" s="108"/>
      <c r="I38" s="50">
        <f>ROUND(Tabela13[[#This Row],[Količina]]*Tabela13[[#This Row],[cena/EM]],2)</f>
        <v>0</v>
      </c>
    </row>
    <row r="39" spans="1:9">
      <c r="A39" s="5">
        <v>38</v>
      </c>
      <c r="B39" s="31" t="s">
        <v>540</v>
      </c>
      <c r="C39" s="32" t="s">
        <v>554</v>
      </c>
      <c r="D39" s="33" t="s">
        <v>621</v>
      </c>
      <c r="E39" s="33"/>
      <c r="F39" s="35">
        <f>ROUND(SUM(I40:I44),2)</f>
        <v>0</v>
      </c>
      <c r="G39" s="36"/>
      <c r="H39" s="51"/>
      <c r="I39" s="49"/>
    </row>
    <row r="40" spans="1:9">
      <c r="A40" s="5">
        <v>39</v>
      </c>
      <c r="B40" s="37" t="s">
        <v>540</v>
      </c>
      <c r="C40" s="73" t="s">
        <v>622</v>
      </c>
      <c r="D40" s="64" t="s">
        <v>623</v>
      </c>
      <c r="E40" s="71" t="s">
        <v>624</v>
      </c>
      <c r="F40" s="66" t="s">
        <v>95</v>
      </c>
      <c r="G40" s="184">
        <v>12.7</v>
      </c>
      <c r="H40" s="108"/>
      <c r="I40" s="50">
        <f>ROUND(Tabela13[[#This Row],[Količina]]*Tabela13[[#This Row],[cena/EM]],2)</f>
        <v>0</v>
      </c>
    </row>
    <row r="41" spans="1:9">
      <c r="A41" s="5">
        <v>40</v>
      </c>
      <c r="B41" s="37" t="s">
        <v>540</v>
      </c>
      <c r="C41" s="73" t="s">
        <v>625</v>
      </c>
      <c r="D41" s="64" t="s">
        <v>626</v>
      </c>
      <c r="E41" s="71" t="s">
        <v>627</v>
      </c>
      <c r="F41" s="66" t="s">
        <v>95</v>
      </c>
      <c r="G41" s="184">
        <v>96</v>
      </c>
      <c r="H41" s="108"/>
      <c r="I41" s="50">
        <f>ROUND(Tabela13[[#This Row],[Količina]]*Tabela13[[#This Row],[cena/EM]],2)</f>
        <v>0</v>
      </c>
    </row>
    <row r="42" spans="1:9" ht="27.6">
      <c r="A42" s="5">
        <v>41</v>
      </c>
      <c r="B42" s="37" t="s">
        <v>540</v>
      </c>
      <c r="C42" s="73" t="s">
        <v>628</v>
      </c>
      <c r="D42" s="64" t="s">
        <v>629</v>
      </c>
      <c r="E42" s="71" t="s">
        <v>630</v>
      </c>
      <c r="F42" s="66" t="s">
        <v>95</v>
      </c>
      <c r="G42" s="184">
        <v>394</v>
      </c>
      <c r="H42" s="108"/>
      <c r="I42" s="50">
        <f>ROUND(Tabela13[[#This Row],[Količina]]*Tabela13[[#This Row],[cena/EM]],2)</f>
        <v>0</v>
      </c>
    </row>
    <row r="43" spans="1:9" ht="27.6">
      <c r="A43" s="5">
        <v>42</v>
      </c>
      <c r="B43" s="37" t="s">
        <v>540</v>
      </c>
      <c r="C43" s="73" t="s">
        <v>631</v>
      </c>
      <c r="D43" s="64" t="s">
        <v>632</v>
      </c>
      <c r="E43" s="71"/>
      <c r="F43" s="66" t="s">
        <v>95</v>
      </c>
      <c r="G43" s="184">
        <v>394</v>
      </c>
      <c r="H43" s="108"/>
      <c r="I43" s="50">
        <f>ROUND(Tabela13[[#This Row],[Količina]]*Tabela13[[#This Row],[cena/EM]],2)</f>
        <v>0</v>
      </c>
    </row>
    <row r="44" spans="1:9" ht="27.6">
      <c r="A44" s="5">
        <v>43</v>
      </c>
      <c r="B44" s="37" t="s">
        <v>540</v>
      </c>
      <c r="C44" s="73" t="s">
        <v>633</v>
      </c>
      <c r="D44" s="64" t="s">
        <v>634</v>
      </c>
      <c r="E44" s="70"/>
      <c r="F44" s="66" t="s">
        <v>25</v>
      </c>
      <c r="G44" s="184">
        <v>2</v>
      </c>
      <c r="H44" s="108"/>
      <c r="I44" s="50">
        <f>ROUND(Tabela13[[#This Row],[Količina]]*Tabela13[[#This Row],[cena/EM]],2)</f>
        <v>0</v>
      </c>
    </row>
    <row r="45" spans="1:9">
      <c r="A45" s="5">
        <v>44</v>
      </c>
      <c r="B45" s="12" t="s">
        <v>540</v>
      </c>
      <c r="C45" s="13" t="s">
        <v>667</v>
      </c>
      <c r="D45" s="14" t="s">
        <v>635</v>
      </c>
      <c r="E45" s="15"/>
      <c r="F45" s="16">
        <f>ROUND(SUM(F46:F48),2)</f>
        <v>0</v>
      </c>
      <c r="G45" s="16"/>
      <c r="H45" s="16"/>
      <c r="I45" s="55"/>
    </row>
    <row r="46" spans="1:9">
      <c r="A46" s="5">
        <v>45</v>
      </c>
      <c r="B46" s="62" t="s">
        <v>540</v>
      </c>
      <c r="C46" s="18" t="s">
        <v>636</v>
      </c>
      <c r="D46" s="19" t="s">
        <v>12</v>
      </c>
      <c r="E46" s="20"/>
      <c r="F46" s="21">
        <f>ROUND(F49,2)</f>
        <v>0</v>
      </c>
      <c r="G46" s="21"/>
      <c r="H46" s="21"/>
      <c r="I46" s="56"/>
    </row>
    <row r="47" spans="1:9">
      <c r="A47" s="5">
        <v>46</v>
      </c>
      <c r="B47" s="62" t="s">
        <v>540</v>
      </c>
      <c r="C47" s="18" t="s">
        <v>637</v>
      </c>
      <c r="D47" s="24" t="s">
        <v>546</v>
      </c>
      <c r="E47" s="25"/>
      <c r="F47" s="21">
        <f>ROUND(F52,2)</f>
        <v>0</v>
      </c>
      <c r="G47" s="21"/>
      <c r="H47" s="21"/>
      <c r="I47" s="27"/>
    </row>
    <row r="48" spans="1:9">
      <c r="A48" s="5">
        <v>47</v>
      </c>
      <c r="B48" s="62" t="s">
        <v>540</v>
      </c>
      <c r="C48" s="18" t="s">
        <v>638</v>
      </c>
      <c r="D48" s="24" t="s">
        <v>552</v>
      </c>
      <c r="E48" s="25"/>
      <c r="F48" s="21">
        <f>ROUND(F62,2)</f>
        <v>0</v>
      </c>
      <c r="G48" s="21"/>
      <c r="H48" s="21"/>
      <c r="I48" s="27"/>
    </row>
    <row r="49" spans="1:9">
      <c r="A49" s="5">
        <v>48</v>
      </c>
      <c r="B49" s="31" t="s">
        <v>540</v>
      </c>
      <c r="C49" s="32" t="s">
        <v>636</v>
      </c>
      <c r="D49" s="33" t="s">
        <v>12</v>
      </c>
      <c r="E49" s="63"/>
      <c r="F49" s="35">
        <f>ROUND(SUM(I50:I51),2)</f>
        <v>0</v>
      </c>
      <c r="G49" s="35"/>
      <c r="H49" s="35"/>
      <c r="I49" s="52"/>
    </row>
    <row r="50" spans="1:9" ht="27.6">
      <c r="A50" s="5">
        <v>49</v>
      </c>
      <c r="B50" s="37" t="s">
        <v>540</v>
      </c>
      <c r="C50" s="38" t="s">
        <v>639</v>
      </c>
      <c r="D50" s="64" t="s">
        <v>640</v>
      </c>
      <c r="E50" s="64" t="s">
        <v>641</v>
      </c>
      <c r="F50" s="66" t="s">
        <v>18</v>
      </c>
      <c r="G50" s="184">
        <v>84.1</v>
      </c>
      <c r="H50" s="108"/>
      <c r="I50" s="50">
        <f>ROUND(Tabela13[[#This Row],[Količina]]*Tabela13[[#This Row],[cena/EM]],2)</f>
        <v>0</v>
      </c>
    </row>
    <row r="51" spans="1:9" ht="41.4">
      <c r="A51" s="5">
        <v>50</v>
      </c>
      <c r="B51" s="37" t="s">
        <v>540</v>
      </c>
      <c r="C51" s="38" t="s">
        <v>642</v>
      </c>
      <c r="D51" s="64" t="s">
        <v>643</v>
      </c>
      <c r="E51" s="64" t="s">
        <v>644</v>
      </c>
      <c r="F51" s="66" t="s">
        <v>25</v>
      </c>
      <c r="G51" s="184">
        <v>12</v>
      </c>
      <c r="H51" s="108"/>
      <c r="I51" s="50">
        <f>ROUND(Tabela13[[#This Row],[Količina]]*Tabela13[[#This Row],[cena/EM]],2)</f>
        <v>0</v>
      </c>
    </row>
    <row r="52" spans="1:9">
      <c r="A52" s="5">
        <v>51</v>
      </c>
      <c r="B52" s="31" t="s">
        <v>540</v>
      </c>
      <c r="C52" s="32" t="s">
        <v>637</v>
      </c>
      <c r="D52" s="33" t="s">
        <v>546</v>
      </c>
      <c r="E52" s="34"/>
      <c r="F52" s="35">
        <f>ROUND(SUM(I53:I61),2)</f>
        <v>0</v>
      </c>
      <c r="G52" s="52"/>
      <c r="H52" s="52"/>
      <c r="I52" s="49"/>
    </row>
    <row r="53" spans="1:9" ht="41.4">
      <c r="A53" s="5">
        <v>52</v>
      </c>
      <c r="B53" s="37" t="s">
        <v>540</v>
      </c>
      <c r="C53" s="38" t="s">
        <v>645</v>
      </c>
      <c r="D53" s="64" t="s">
        <v>646</v>
      </c>
      <c r="E53" s="64"/>
      <c r="F53" s="66" t="s">
        <v>95</v>
      </c>
      <c r="G53" s="184">
        <v>320</v>
      </c>
      <c r="H53" s="108"/>
      <c r="I53" s="50">
        <f>ROUND(Tabela13[[#This Row],[Količina]]*Tabela13[[#This Row],[cena/EM]],2)</f>
        <v>0</v>
      </c>
    </row>
    <row r="54" spans="1:9" ht="41.4">
      <c r="A54" s="5">
        <v>53</v>
      </c>
      <c r="B54" s="37" t="s">
        <v>540</v>
      </c>
      <c r="C54" s="38" t="s">
        <v>647</v>
      </c>
      <c r="D54" s="64" t="s">
        <v>648</v>
      </c>
      <c r="E54" s="64"/>
      <c r="F54" s="66" t="s">
        <v>18</v>
      </c>
      <c r="G54" s="184">
        <v>300.39999999999998</v>
      </c>
      <c r="H54" s="108"/>
      <c r="I54" s="50">
        <f>ROUND(Tabela13[[#This Row],[Količina]]*Tabela13[[#This Row],[cena/EM]],2)</f>
        <v>0</v>
      </c>
    </row>
    <row r="55" spans="1:9" ht="27.6">
      <c r="A55" s="5">
        <v>54</v>
      </c>
      <c r="B55" s="37" t="s">
        <v>540</v>
      </c>
      <c r="C55" s="38" t="s">
        <v>649</v>
      </c>
      <c r="D55" s="64" t="s">
        <v>650</v>
      </c>
      <c r="E55" s="64"/>
      <c r="F55" s="66" t="s">
        <v>18</v>
      </c>
      <c r="G55" s="184">
        <v>146</v>
      </c>
      <c r="H55" s="108"/>
      <c r="I55" s="50">
        <f>ROUND(Tabela13[[#This Row],[Količina]]*Tabela13[[#This Row],[cena/EM]],2)</f>
        <v>0</v>
      </c>
    </row>
    <row r="56" spans="1:9" ht="41.4">
      <c r="A56" s="5">
        <v>55</v>
      </c>
      <c r="B56" s="37" t="s">
        <v>540</v>
      </c>
      <c r="C56" s="38" t="s">
        <v>651</v>
      </c>
      <c r="D56" s="64" t="s">
        <v>652</v>
      </c>
      <c r="E56" s="65" t="s">
        <v>653</v>
      </c>
      <c r="F56" s="41" t="s">
        <v>95</v>
      </c>
      <c r="G56" s="184">
        <v>347.58</v>
      </c>
      <c r="H56" s="108"/>
      <c r="I56" s="50">
        <f>ROUND(Tabela13[[#This Row],[Količina]]*Tabela13[[#This Row],[cena/EM]],2)</f>
        <v>0</v>
      </c>
    </row>
    <row r="57" spans="1:9" ht="69">
      <c r="A57" s="5">
        <v>56</v>
      </c>
      <c r="B57" s="37" t="s">
        <v>540</v>
      </c>
      <c r="C57" s="38" t="s">
        <v>654</v>
      </c>
      <c r="D57" s="64" t="s">
        <v>655</v>
      </c>
      <c r="E57" s="64"/>
      <c r="F57" s="66" t="s">
        <v>95</v>
      </c>
      <c r="G57" s="184">
        <v>320</v>
      </c>
      <c r="H57" s="108"/>
      <c r="I57" s="50">
        <f>ROUND(Tabela13[[#This Row],[Količina]]*Tabela13[[#This Row],[cena/EM]],2)</f>
        <v>0</v>
      </c>
    </row>
    <row r="58" spans="1:9" ht="69">
      <c r="A58" s="5">
        <v>57</v>
      </c>
      <c r="B58" s="37" t="s">
        <v>540</v>
      </c>
      <c r="C58" s="38" t="s">
        <v>656</v>
      </c>
      <c r="D58" s="64" t="s">
        <v>657</v>
      </c>
      <c r="E58" s="64"/>
      <c r="F58" s="66" t="s">
        <v>18</v>
      </c>
      <c r="G58" s="184">
        <v>300.39999999999998</v>
      </c>
      <c r="H58" s="108"/>
      <c r="I58" s="50">
        <f>ROUND(Tabela13[[#This Row],[Količina]]*Tabela13[[#This Row],[cena/EM]],2)</f>
        <v>0</v>
      </c>
    </row>
    <row r="59" spans="1:9" ht="27.6">
      <c r="A59" s="5">
        <v>58</v>
      </c>
      <c r="B59" s="37" t="s">
        <v>540</v>
      </c>
      <c r="C59" s="38" t="s">
        <v>658</v>
      </c>
      <c r="D59" s="64" t="s">
        <v>659</v>
      </c>
      <c r="E59" s="64"/>
      <c r="F59" s="66" t="s">
        <v>25</v>
      </c>
      <c r="G59" s="184">
        <v>11</v>
      </c>
      <c r="H59" s="108"/>
      <c r="I59" s="50">
        <f>ROUND(Tabela13[[#This Row],[Količina]]*Tabela13[[#This Row],[cena/EM]],2)</f>
        <v>0</v>
      </c>
    </row>
    <row r="60" spans="1:9" ht="27.6">
      <c r="A60" s="5">
        <v>59</v>
      </c>
      <c r="B60" s="37" t="s">
        <v>540</v>
      </c>
      <c r="C60" s="38" t="s">
        <v>660</v>
      </c>
      <c r="D60" s="64" t="s">
        <v>661</v>
      </c>
      <c r="E60" s="64"/>
      <c r="F60" s="66" t="s">
        <v>18</v>
      </c>
      <c r="G60" s="184">
        <v>44</v>
      </c>
      <c r="H60" s="108"/>
      <c r="I60" s="50">
        <f>ROUND(Tabela13[[#This Row],[Količina]]*Tabela13[[#This Row],[cena/EM]],2)</f>
        <v>0</v>
      </c>
    </row>
    <row r="61" spans="1:9" ht="151.80000000000001">
      <c r="A61" s="5">
        <v>60</v>
      </c>
      <c r="B61" s="322" t="s">
        <v>540</v>
      </c>
      <c r="C61" s="323" t="s">
        <v>662</v>
      </c>
      <c r="D61" s="326" t="s">
        <v>4360</v>
      </c>
      <c r="E61" s="64"/>
      <c r="F61" s="66" t="s">
        <v>95</v>
      </c>
      <c r="G61" s="184">
        <v>120</v>
      </c>
      <c r="H61" s="108"/>
      <c r="I61" s="50">
        <f>ROUND(Tabela13[[#This Row],[Količina]]*Tabela13[[#This Row],[cena/EM]],2)</f>
        <v>0</v>
      </c>
    </row>
    <row r="62" spans="1:9">
      <c r="A62" s="5">
        <v>61</v>
      </c>
      <c r="B62" s="31" t="s">
        <v>540</v>
      </c>
      <c r="C62" s="32" t="s">
        <v>638</v>
      </c>
      <c r="D62" s="33" t="s">
        <v>552</v>
      </c>
      <c r="E62" s="34"/>
      <c r="F62" s="35">
        <f>ROUND(SUM(I63),2)</f>
        <v>0</v>
      </c>
      <c r="G62" s="36"/>
      <c r="H62" s="36"/>
      <c r="I62" s="49"/>
    </row>
    <row r="63" spans="1:9" ht="142.80000000000001" customHeight="1">
      <c r="A63" s="5">
        <v>62</v>
      </c>
      <c r="B63" s="37" t="s">
        <v>540</v>
      </c>
      <c r="C63" s="38" t="s">
        <v>663</v>
      </c>
      <c r="D63" s="64" t="s">
        <v>664</v>
      </c>
      <c r="E63" s="70"/>
      <c r="F63" s="66" t="s">
        <v>95</v>
      </c>
      <c r="G63" s="184">
        <v>157.4</v>
      </c>
      <c r="H63" s="108"/>
      <c r="I63" s="50">
        <f>ROUND(Tabela13[[#This Row],[Količina]]*Tabela13[[#This Row],[cena/EM]],2)</f>
        <v>0</v>
      </c>
    </row>
  </sheetData>
  <sheetProtection algorithmName="SHA-512" hashValue="59KmSnC6w/GYYjOVYAp0Ewdds/x0H9HW1z5/ah/DIZ2sIhS/7SJRvJGUXjjcszjV5UHhCPBSP+sjHSXJXc5MJQ==" saltValue="6sG513cCRKl+hFNgB+aOZQ==" spinCount="100000" sheet="1" objects="1" scenarios="1"/>
  <conditionalFormatting sqref="H11:H15 H17:H22 H24:H33 H35:H36 H38">
    <cfRule type="containsBlanks" dxfId="30" priority="3">
      <formula>LEN(TRIM(H11))=0</formula>
    </cfRule>
  </conditionalFormatting>
  <conditionalFormatting sqref="H63 H53:H61 H50:H51 H40:H44">
    <cfRule type="containsBlanks" dxfId="29" priority="1">
      <formula>LEN(TRIM(H40))=0</formula>
    </cfRule>
  </conditionalFormatting>
  <dataValidations count="1">
    <dataValidation type="custom" allowBlank="1" showInputMessage="1" showErrorMessage="1" errorTitle="Preverite vnos" error="Ceno na EM je potrebno vnesti zaokroženo  na dve decimalni mesti." sqref="H1:H44 H50:H51 H53:H61 H63:H1048576" xr:uid="{00000000-0002-0000-0200-000000000000}">
      <formula1>H1=ROUND(H1,2)</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205"/>
  <sheetViews>
    <sheetView topLeftCell="A43"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668</v>
      </c>
      <c r="C2" s="7" t="s">
        <v>669</v>
      </c>
      <c r="D2" s="8" t="s">
        <v>670</v>
      </c>
      <c r="E2" s="9"/>
      <c r="F2" s="10">
        <f>ROUND(F3+F7+F102,2)</f>
        <v>0</v>
      </c>
      <c r="G2" s="11"/>
      <c r="H2" s="10"/>
      <c r="I2" s="57"/>
    </row>
    <row r="3" spans="1:9">
      <c r="A3" s="5">
        <v>2</v>
      </c>
      <c r="B3" s="61" t="s">
        <v>668</v>
      </c>
      <c r="C3" s="13" t="s">
        <v>671</v>
      </c>
      <c r="D3" s="14" t="s">
        <v>542</v>
      </c>
      <c r="E3" s="15"/>
      <c r="F3" s="16">
        <f>ROUND(SUM(F4:F4),2)</f>
        <v>0</v>
      </c>
      <c r="G3" s="16"/>
      <c r="H3" s="16"/>
      <c r="I3" s="55"/>
    </row>
    <row r="4" spans="1:9">
      <c r="A4" s="5">
        <v>3</v>
      </c>
      <c r="B4" s="17" t="s">
        <v>668</v>
      </c>
      <c r="C4" s="18" t="s">
        <v>672</v>
      </c>
      <c r="D4" s="19" t="s">
        <v>542</v>
      </c>
      <c r="E4" s="20"/>
      <c r="F4" s="21">
        <f>ROUND(SUM(F5:F5),2)</f>
        <v>0</v>
      </c>
      <c r="G4" s="21"/>
      <c r="H4" s="21"/>
      <c r="I4" s="56"/>
    </row>
    <row r="5" spans="1:9">
      <c r="A5" s="5">
        <v>4</v>
      </c>
      <c r="B5" s="31" t="s">
        <v>668</v>
      </c>
      <c r="C5" s="32" t="s">
        <v>672</v>
      </c>
      <c r="D5" s="33" t="s">
        <v>542</v>
      </c>
      <c r="E5" s="34"/>
      <c r="F5" s="35">
        <f>ROUND(SUM(I6),2)</f>
        <v>0</v>
      </c>
      <c r="G5" s="36"/>
      <c r="H5" s="53"/>
      <c r="I5" s="52"/>
    </row>
    <row r="6" spans="1:9" ht="15.6">
      <c r="A6" s="5">
        <v>5</v>
      </c>
      <c r="B6" s="37" t="s">
        <v>668</v>
      </c>
      <c r="C6" s="38" t="s">
        <v>4338</v>
      </c>
      <c r="D6" s="78" t="s">
        <v>673</v>
      </c>
      <c r="E6" s="40"/>
      <c r="F6" s="41" t="s">
        <v>25</v>
      </c>
      <c r="G6" s="48">
        <v>1</v>
      </c>
      <c r="H6" s="108"/>
      <c r="I6" s="50">
        <f>ROUND(Tabela14[[#This Row],[Količina]]*Tabela14[[#This Row],[cena/EM]],2)</f>
        <v>0</v>
      </c>
    </row>
    <row r="7" spans="1:9">
      <c r="A7" s="5">
        <v>6</v>
      </c>
      <c r="B7" s="12" t="s">
        <v>668</v>
      </c>
      <c r="C7" s="13" t="s">
        <v>674</v>
      </c>
      <c r="D7" s="14" t="s">
        <v>675</v>
      </c>
      <c r="E7" s="15"/>
      <c r="F7" s="16">
        <f>ROUND(SUM(F8:F21),2)</f>
        <v>0</v>
      </c>
      <c r="G7" s="16"/>
      <c r="H7" s="16"/>
      <c r="I7" s="55"/>
    </row>
    <row r="8" spans="1:9">
      <c r="A8" s="5">
        <v>7</v>
      </c>
      <c r="B8" s="62" t="s">
        <v>668</v>
      </c>
      <c r="C8" s="18" t="s">
        <v>676</v>
      </c>
      <c r="D8" s="19" t="s">
        <v>677</v>
      </c>
      <c r="E8" s="20"/>
      <c r="F8" s="21">
        <f>ROUND(F22,2)</f>
        <v>0</v>
      </c>
      <c r="G8" s="21"/>
      <c r="H8" s="21"/>
      <c r="I8" s="56"/>
    </row>
    <row r="9" spans="1:9">
      <c r="A9" s="5">
        <v>8</v>
      </c>
      <c r="B9" s="62" t="s">
        <v>668</v>
      </c>
      <c r="C9" s="18" t="s">
        <v>678</v>
      </c>
      <c r="D9" s="24" t="s">
        <v>679</v>
      </c>
      <c r="E9" s="25"/>
      <c r="F9" s="21">
        <f>ROUND(F37,2)</f>
        <v>0</v>
      </c>
      <c r="G9" s="26"/>
      <c r="H9" s="26"/>
      <c r="I9" s="27"/>
    </row>
    <row r="10" spans="1:9">
      <c r="A10" s="5">
        <v>9</v>
      </c>
      <c r="B10" s="62" t="s">
        <v>668</v>
      </c>
      <c r="C10" s="18" t="s">
        <v>680</v>
      </c>
      <c r="D10" s="24" t="s">
        <v>681</v>
      </c>
      <c r="E10" s="28"/>
      <c r="F10" s="21">
        <f>ROUND(F46,2)</f>
        <v>0</v>
      </c>
      <c r="G10" s="29"/>
      <c r="H10" s="29"/>
      <c r="I10" s="27"/>
    </row>
    <row r="11" spans="1:9">
      <c r="A11" s="5">
        <v>10</v>
      </c>
      <c r="B11" s="62" t="s">
        <v>668</v>
      </c>
      <c r="C11" s="18" t="s">
        <v>682</v>
      </c>
      <c r="D11" s="24" t="s">
        <v>683</v>
      </c>
      <c r="E11" s="28"/>
      <c r="F11" s="21">
        <f>ROUND(F48,2)</f>
        <v>0</v>
      </c>
      <c r="G11" s="29"/>
      <c r="H11" s="29"/>
      <c r="I11" s="27"/>
    </row>
    <row r="12" spans="1:9">
      <c r="A12" s="5">
        <v>11</v>
      </c>
      <c r="B12" s="62" t="s">
        <v>668</v>
      </c>
      <c r="C12" s="18" t="s">
        <v>684</v>
      </c>
      <c r="D12" s="24" t="s">
        <v>685</v>
      </c>
      <c r="E12" s="28"/>
      <c r="F12" s="21">
        <f>ROUND(F51,2)</f>
        <v>0</v>
      </c>
      <c r="G12" s="29"/>
      <c r="H12" s="29"/>
      <c r="I12" s="27"/>
    </row>
    <row r="13" spans="1:9">
      <c r="A13" s="5">
        <v>12</v>
      </c>
      <c r="B13" s="62" t="s">
        <v>668</v>
      </c>
      <c r="C13" s="18" t="s">
        <v>686</v>
      </c>
      <c r="D13" s="24" t="s">
        <v>687</v>
      </c>
      <c r="E13" s="28"/>
      <c r="F13" s="21">
        <f>ROUND(F53,2)</f>
        <v>0</v>
      </c>
      <c r="G13" s="29"/>
      <c r="H13" s="29"/>
      <c r="I13" s="27"/>
    </row>
    <row r="14" spans="1:9">
      <c r="A14" s="5">
        <v>13</v>
      </c>
      <c r="B14" s="62" t="s">
        <v>668</v>
      </c>
      <c r="C14" s="18" t="s">
        <v>688</v>
      </c>
      <c r="D14" s="24" t="s">
        <v>689</v>
      </c>
      <c r="E14" s="28"/>
      <c r="F14" s="21">
        <f>ROUND(F68,2)</f>
        <v>0</v>
      </c>
      <c r="G14" s="29"/>
      <c r="H14" s="29"/>
      <c r="I14" s="27"/>
    </row>
    <row r="15" spans="1:9">
      <c r="A15" s="5">
        <v>14</v>
      </c>
      <c r="B15" s="62" t="s">
        <v>668</v>
      </c>
      <c r="C15" s="18" t="s">
        <v>690</v>
      </c>
      <c r="D15" s="24" t="s">
        <v>691</v>
      </c>
      <c r="E15" s="28"/>
      <c r="F15" s="21">
        <f>ROUND(F76,2)</f>
        <v>0</v>
      </c>
      <c r="G15" s="29"/>
      <c r="H15" s="29"/>
      <c r="I15" s="27"/>
    </row>
    <row r="16" spans="1:9">
      <c r="A16" s="5">
        <v>15</v>
      </c>
      <c r="B16" s="62" t="s">
        <v>668</v>
      </c>
      <c r="C16" s="18" t="s">
        <v>692</v>
      </c>
      <c r="D16" s="24" t="s">
        <v>693</v>
      </c>
      <c r="E16" s="28"/>
      <c r="F16" s="21">
        <f>ROUND(F82,2)</f>
        <v>0</v>
      </c>
      <c r="G16" s="29"/>
      <c r="H16" s="29"/>
      <c r="I16" s="27"/>
    </row>
    <row r="17" spans="1:9">
      <c r="A17" s="5">
        <v>16</v>
      </c>
      <c r="B17" s="62" t="s">
        <v>668</v>
      </c>
      <c r="C17" s="18" t="s">
        <v>694</v>
      </c>
      <c r="D17" s="24" t="s">
        <v>695</v>
      </c>
      <c r="E17" s="28"/>
      <c r="F17" s="21">
        <f>ROUND(F86,2)</f>
        <v>0</v>
      </c>
      <c r="G17" s="29"/>
      <c r="H17" s="29"/>
      <c r="I17" s="27"/>
    </row>
    <row r="18" spans="1:9">
      <c r="A18" s="5">
        <v>17</v>
      </c>
      <c r="B18" s="62" t="s">
        <v>668</v>
      </c>
      <c r="C18" s="18" t="s">
        <v>696</v>
      </c>
      <c r="D18" s="24" t="s">
        <v>697</v>
      </c>
      <c r="E18" s="28"/>
      <c r="F18" s="21">
        <f>ROUND(F91,2)</f>
        <v>0</v>
      </c>
      <c r="G18" s="29"/>
      <c r="H18" s="29"/>
      <c r="I18" s="27"/>
    </row>
    <row r="19" spans="1:9">
      <c r="A19" s="5">
        <v>18</v>
      </c>
      <c r="B19" s="62" t="s">
        <v>668</v>
      </c>
      <c r="C19" s="18" t="s">
        <v>698</v>
      </c>
      <c r="D19" s="24" t="s">
        <v>699</v>
      </c>
      <c r="E19" s="28"/>
      <c r="F19" s="21">
        <f>ROUND(F95,2)</f>
        <v>0</v>
      </c>
      <c r="G19" s="29"/>
      <c r="H19" s="29"/>
      <c r="I19" s="27"/>
    </row>
    <row r="20" spans="1:9">
      <c r="A20" s="5">
        <v>19</v>
      </c>
      <c r="B20" s="62" t="s">
        <v>668</v>
      </c>
      <c r="C20" s="18" t="s">
        <v>700</v>
      </c>
      <c r="D20" s="24" t="s">
        <v>550</v>
      </c>
      <c r="E20" s="28"/>
      <c r="F20" s="21">
        <f>ROUND(F97,2)</f>
        <v>0</v>
      </c>
      <c r="G20" s="29"/>
      <c r="H20" s="29"/>
      <c r="I20" s="27"/>
    </row>
    <row r="21" spans="1:9">
      <c r="A21" s="5">
        <v>20</v>
      </c>
      <c r="B21" s="62" t="s">
        <v>668</v>
      </c>
      <c r="C21" s="18" t="s">
        <v>701</v>
      </c>
      <c r="D21" s="24" t="s">
        <v>555</v>
      </c>
      <c r="E21" s="28"/>
      <c r="F21" s="21">
        <f>ROUND(F99,2)</f>
        <v>0</v>
      </c>
      <c r="G21" s="29"/>
      <c r="H21" s="29"/>
      <c r="I21" s="27"/>
    </row>
    <row r="22" spans="1:9" ht="82.8">
      <c r="A22" s="5">
        <v>21</v>
      </c>
      <c r="B22" s="31" t="s">
        <v>668</v>
      </c>
      <c r="C22" s="32" t="s">
        <v>676</v>
      </c>
      <c r="D22" s="33" t="s">
        <v>677</v>
      </c>
      <c r="E22" s="63" t="s">
        <v>702</v>
      </c>
      <c r="F22" s="35">
        <f>ROUND(SUM(I23:I36),2)</f>
        <v>0</v>
      </c>
      <c r="G22" s="36"/>
      <c r="H22" s="36"/>
      <c r="I22" s="52"/>
    </row>
    <row r="23" spans="1:9" ht="27.6">
      <c r="A23" s="5">
        <v>22</v>
      </c>
      <c r="B23" s="37" t="s">
        <v>668</v>
      </c>
      <c r="C23" s="38" t="s">
        <v>703</v>
      </c>
      <c r="D23" s="39" t="s">
        <v>704</v>
      </c>
      <c r="E23" s="40" t="s">
        <v>705</v>
      </c>
      <c r="F23" s="43" t="s">
        <v>15</v>
      </c>
      <c r="G23" s="54">
        <v>1</v>
      </c>
      <c r="H23" s="108"/>
      <c r="I23" s="50">
        <f>ROUND(Tabela14[[#This Row],[Količina]]*Tabela14[[#This Row],[cena/EM]],2)</f>
        <v>0</v>
      </c>
    </row>
    <row r="24" spans="1:9">
      <c r="A24" s="5">
        <v>23</v>
      </c>
      <c r="B24" s="37" t="s">
        <v>668</v>
      </c>
      <c r="C24" s="38" t="s">
        <v>706</v>
      </c>
      <c r="D24" s="39" t="s">
        <v>707</v>
      </c>
      <c r="E24" s="40"/>
      <c r="F24" s="43" t="s">
        <v>25</v>
      </c>
      <c r="G24" s="54">
        <v>5</v>
      </c>
      <c r="H24" s="108"/>
      <c r="I24" s="50">
        <f>ROUND(Tabela14[[#This Row],[Količina]]*Tabela14[[#This Row],[cena/EM]],2)</f>
        <v>0</v>
      </c>
    </row>
    <row r="25" spans="1:9">
      <c r="A25" s="5">
        <v>24</v>
      </c>
      <c r="B25" s="37" t="s">
        <v>668</v>
      </c>
      <c r="C25" s="38" t="s">
        <v>708</v>
      </c>
      <c r="D25" s="39" t="s">
        <v>709</v>
      </c>
      <c r="E25" s="40"/>
      <c r="F25" s="43" t="s">
        <v>95</v>
      </c>
      <c r="G25" s="54">
        <v>42.41</v>
      </c>
      <c r="H25" s="108"/>
      <c r="I25" s="50">
        <f>ROUND(Tabela14[[#This Row],[Količina]]*Tabela14[[#This Row],[cena/EM]],2)</f>
        <v>0</v>
      </c>
    </row>
    <row r="26" spans="1:9">
      <c r="A26" s="5">
        <v>25</v>
      </c>
      <c r="B26" s="37" t="s">
        <v>668</v>
      </c>
      <c r="C26" s="38" t="s">
        <v>710</v>
      </c>
      <c r="D26" s="39" t="s">
        <v>711</v>
      </c>
      <c r="E26" s="40"/>
      <c r="F26" s="66" t="s">
        <v>95</v>
      </c>
      <c r="G26" s="69">
        <v>17.48</v>
      </c>
      <c r="H26" s="108"/>
      <c r="I26" s="50">
        <f>ROUND(Tabela14[[#This Row],[Količina]]*Tabela14[[#This Row],[cena/EM]],2)</f>
        <v>0</v>
      </c>
    </row>
    <row r="27" spans="1:9">
      <c r="A27" s="5">
        <v>26</v>
      </c>
      <c r="B27" s="37" t="s">
        <v>668</v>
      </c>
      <c r="C27" s="38" t="s">
        <v>712</v>
      </c>
      <c r="D27" s="39" t="s">
        <v>713</v>
      </c>
      <c r="E27" s="40"/>
      <c r="F27" s="66" t="s">
        <v>95</v>
      </c>
      <c r="G27" s="69">
        <v>46.08</v>
      </c>
      <c r="H27" s="108"/>
      <c r="I27" s="50">
        <f>ROUND(Tabela14[[#This Row],[Količina]]*Tabela14[[#This Row],[cena/EM]],2)</f>
        <v>0</v>
      </c>
    </row>
    <row r="28" spans="1:9">
      <c r="A28" s="5">
        <v>27</v>
      </c>
      <c r="B28" s="37" t="s">
        <v>668</v>
      </c>
      <c r="C28" s="38" t="s">
        <v>714</v>
      </c>
      <c r="D28" s="39" t="s">
        <v>715</v>
      </c>
      <c r="E28" s="40"/>
      <c r="F28" s="66" t="s">
        <v>25</v>
      </c>
      <c r="G28" s="69">
        <v>5</v>
      </c>
      <c r="H28" s="108"/>
      <c r="I28" s="50">
        <f>ROUND(Tabela14[[#This Row],[Količina]]*Tabela14[[#This Row],[cena/EM]],2)</f>
        <v>0</v>
      </c>
    </row>
    <row r="29" spans="1:9">
      <c r="A29" s="5">
        <v>28</v>
      </c>
      <c r="B29" s="37" t="s">
        <v>668</v>
      </c>
      <c r="C29" s="38" t="s">
        <v>716</v>
      </c>
      <c r="D29" s="39" t="s">
        <v>717</v>
      </c>
      <c r="E29" s="40"/>
      <c r="F29" s="66" t="s">
        <v>25</v>
      </c>
      <c r="G29" s="69">
        <v>2</v>
      </c>
      <c r="H29" s="108"/>
      <c r="I29" s="50">
        <f>ROUND(Tabela14[[#This Row],[Količina]]*Tabela14[[#This Row],[cena/EM]],2)</f>
        <v>0</v>
      </c>
    </row>
    <row r="30" spans="1:9">
      <c r="A30" s="5">
        <v>29</v>
      </c>
      <c r="B30" s="37" t="s">
        <v>668</v>
      </c>
      <c r="C30" s="38" t="s">
        <v>718</v>
      </c>
      <c r="D30" s="39" t="s">
        <v>719</v>
      </c>
      <c r="E30" s="40"/>
      <c r="F30" s="66" t="s">
        <v>95</v>
      </c>
      <c r="G30" s="69">
        <v>14.7</v>
      </c>
      <c r="H30" s="108"/>
      <c r="I30" s="50">
        <f>ROUND(Tabela14[[#This Row],[Količina]]*Tabela14[[#This Row],[cena/EM]],2)</f>
        <v>0</v>
      </c>
    </row>
    <row r="31" spans="1:9">
      <c r="A31" s="5">
        <v>30</v>
      </c>
      <c r="B31" s="37" t="s">
        <v>668</v>
      </c>
      <c r="C31" s="38" t="s">
        <v>720</v>
      </c>
      <c r="D31" s="39" t="s">
        <v>721</v>
      </c>
      <c r="E31" s="40"/>
      <c r="F31" s="66" t="s">
        <v>90</v>
      </c>
      <c r="G31" s="69">
        <v>3.7</v>
      </c>
      <c r="H31" s="108"/>
      <c r="I31" s="50">
        <f>ROUND(Tabela14[[#This Row],[Količina]]*Tabela14[[#This Row],[cena/EM]],2)</f>
        <v>0</v>
      </c>
    </row>
    <row r="32" spans="1:9" ht="27.6">
      <c r="A32" s="5">
        <v>31</v>
      </c>
      <c r="B32" s="37" t="s">
        <v>668</v>
      </c>
      <c r="C32" s="38" t="s">
        <v>722</v>
      </c>
      <c r="D32" s="39" t="s">
        <v>723</v>
      </c>
      <c r="E32" s="40"/>
      <c r="F32" s="66" t="s">
        <v>90</v>
      </c>
      <c r="G32" s="69">
        <v>2</v>
      </c>
      <c r="H32" s="108"/>
      <c r="I32" s="50">
        <f>ROUND(Tabela14[[#This Row],[Količina]]*Tabela14[[#This Row],[cena/EM]],2)</f>
        <v>0</v>
      </c>
    </row>
    <row r="33" spans="1:9">
      <c r="A33" s="5">
        <v>32</v>
      </c>
      <c r="B33" s="37" t="s">
        <v>668</v>
      </c>
      <c r="C33" s="38" t="s">
        <v>724</v>
      </c>
      <c r="D33" s="39" t="s">
        <v>725</v>
      </c>
      <c r="E33" s="40"/>
      <c r="F33" s="66" t="s">
        <v>95</v>
      </c>
      <c r="G33" s="69">
        <v>10.199999999999999</v>
      </c>
      <c r="H33" s="108"/>
      <c r="I33" s="50">
        <f>ROUND(Tabela14[[#This Row],[Količina]]*Tabela14[[#This Row],[cena/EM]],2)</f>
        <v>0</v>
      </c>
    </row>
    <row r="34" spans="1:9">
      <c r="A34" s="5">
        <v>33</v>
      </c>
      <c r="B34" s="37" t="s">
        <v>668</v>
      </c>
      <c r="C34" s="38" t="s">
        <v>726</v>
      </c>
      <c r="D34" s="39" t="s">
        <v>727</v>
      </c>
      <c r="E34" s="40"/>
      <c r="F34" s="66" t="s">
        <v>95</v>
      </c>
      <c r="G34" s="69">
        <v>43.9</v>
      </c>
      <c r="H34" s="108"/>
      <c r="I34" s="50">
        <f>ROUND(Tabela14[[#This Row],[Količina]]*Tabela14[[#This Row],[cena/EM]],2)</f>
        <v>0</v>
      </c>
    </row>
    <row r="35" spans="1:9">
      <c r="A35" s="5">
        <v>34</v>
      </c>
      <c r="B35" s="37" t="s">
        <v>668</v>
      </c>
      <c r="C35" s="38" t="s">
        <v>728</v>
      </c>
      <c r="D35" s="39" t="s">
        <v>729</v>
      </c>
      <c r="E35" s="40"/>
      <c r="F35" s="66" t="s">
        <v>95</v>
      </c>
      <c r="G35" s="69">
        <v>46.47</v>
      </c>
      <c r="H35" s="108"/>
      <c r="I35" s="50">
        <f>ROUND(Tabela14[[#This Row],[Količina]]*Tabela14[[#This Row],[cena/EM]],2)</f>
        <v>0</v>
      </c>
    </row>
    <row r="36" spans="1:9" ht="27.6">
      <c r="A36" s="5">
        <v>35</v>
      </c>
      <c r="B36" s="37" t="s">
        <v>668</v>
      </c>
      <c r="C36" s="38" t="s">
        <v>730</v>
      </c>
      <c r="D36" s="39" t="s">
        <v>731</v>
      </c>
      <c r="E36" s="40" t="s">
        <v>732</v>
      </c>
      <c r="F36" s="66" t="s">
        <v>90</v>
      </c>
      <c r="G36" s="69">
        <v>26.2</v>
      </c>
      <c r="H36" s="108"/>
      <c r="I36" s="50">
        <f>ROUND(Tabela14[[#This Row],[Količina]]*Tabela14[[#This Row],[cena/EM]],2)</f>
        <v>0</v>
      </c>
    </row>
    <row r="37" spans="1:9">
      <c r="A37" s="5">
        <v>36</v>
      </c>
      <c r="B37" s="31" t="s">
        <v>668</v>
      </c>
      <c r="C37" s="32" t="s">
        <v>678</v>
      </c>
      <c r="D37" s="33" t="s">
        <v>679</v>
      </c>
      <c r="E37" s="34"/>
      <c r="F37" s="35">
        <f>ROUND(SUM(I38:I45),2)</f>
        <v>0</v>
      </c>
      <c r="G37" s="52"/>
      <c r="H37" s="52"/>
      <c r="I37" s="49"/>
    </row>
    <row r="38" spans="1:9" ht="27.6">
      <c r="A38" s="5">
        <v>37</v>
      </c>
      <c r="B38" s="37" t="s">
        <v>668</v>
      </c>
      <c r="C38" s="38" t="s">
        <v>733</v>
      </c>
      <c r="D38" s="39" t="s">
        <v>734</v>
      </c>
      <c r="E38" s="39" t="s">
        <v>735</v>
      </c>
      <c r="F38" s="68" t="s">
        <v>90</v>
      </c>
      <c r="G38" s="69">
        <v>0.6</v>
      </c>
      <c r="H38" s="108"/>
      <c r="I38" s="50">
        <f>ROUND(Tabela14[[#This Row],[Količina]]*Tabela14[[#This Row],[cena/EM]],2)</f>
        <v>0</v>
      </c>
    </row>
    <row r="39" spans="1:9" ht="27.6">
      <c r="A39" s="5">
        <v>38</v>
      </c>
      <c r="B39" s="37" t="s">
        <v>668</v>
      </c>
      <c r="C39" s="38" t="s">
        <v>736</v>
      </c>
      <c r="D39" s="39" t="s">
        <v>737</v>
      </c>
      <c r="E39" s="67" t="s">
        <v>738</v>
      </c>
      <c r="F39" s="68" t="s">
        <v>95</v>
      </c>
      <c r="G39" s="69">
        <v>1.6</v>
      </c>
      <c r="H39" s="108"/>
      <c r="I39" s="50">
        <f>ROUND(Tabela14[[#This Row],[Količina]]*Tabela14[[#This Row],[cena/EM]],2)</f>
        <v>0</v>
      </c>
    </row>
    <row r="40" spans="1:9" ht="110.4">
      <c r="A40" s="5">
        <v>39</v>
      </c>
      <c r="B40" s="37" t="s">
        <v>668</v>
      </c>
      <c r="C40" s="38" t="s">
        <v>739</v>
      </c>
      <c r="D40" s="67" t="s">
        <v>740</v>
      </c>
      <c r="E40" s="39" t="s">
        <v>741</v>
      </c>
      <c r="F40" s="68" t="s">
        <v>95</v>
      </c>
      <c r="G40" s="69">
        <v>27.69</v>
      </c>
      <c r="H40" s="108"/>
      <c r="I40" s="50">
        <f>ROUND(Tabela14[[#This Row],[Količina]]*Tabela14[[#This Row],[cena/EM]],2)</f>
        <v>0</v>
      </c>
    </row>
    <row r="41" spans="1:9" ht="110.4">
      <c r="A41" s="5">
        <v>40</v>
      </c>
      <c r="B41" s="37" t="s">
        <v>668</v>
      </c>
      <c r="C41" s="38" t="s">
        <v>742</v>
      </c>
      <c r="D41" s="67" t="s">
        <v>743</v>
      </c>
      <c r="E41" s="39" t="s">
        <v>744</v>
      </c>
      <c r="F41" s="66" t="s">
        <v>95</v>
      </c>
      <c r="G41" s="69">
        <v>40.15</v>
      </c>
      <c r="H41" s="108"/>
      <c r="I41" s="50">
        <f>ROUND(Tabela14[[#This Row],[Količina]]*Tabela14[[#This Row],[cena/EM]],2)</f>
        <v>0</v>
      </c>
    </row>
    <row r="42" spans="1:9" ht="96.6">
      <c r="A42" s="5">
        <v>41</v>
      </c>
      <c r="B42" s="37" t="s">
        <v>668</v>
      </c>
      <c r="C42" s="38" t="s">
        <v>745</v>
      </c>
      <c r="D42" s="67" t="s">
        <v>746</v>
      </c>
      <c r="E42" s="39" t="s">
        <v>747</v>
      </c>
      <c r="F42" s="66" t="s">
        <v>95</v>
      </c>
      <c r="G42" s="69">
        <v>1.2</v>
      </c>
      <c r="H42" s="108"/>
      <c r="I42" s="50">
        <f>ROUND(Tabela14[[#This Row],[Količina]]*Tabela14[[#This Row],[cena/EM]],2)</f>
        <v>0</v>
      </c>
    </row>
    <row r="43" spans="1:9">
      <c r="A43" s="5">
        <v>42</v>
      </c>
      <c r="B43" s="37" t="s">
        <v>668</v>
      </c>
      <c r="C43" s="38" t="s">
        <v>748</v>
      </c>
      <c r="D43" s="39" t="s">
        <v>749</v>
      </c>
      <c r="E43" s="79" t="s">
        <v>750</v>
      </c>
      <c r="F43" s="66" t="s">
        <v>25</v>
      </c>
      <c r="G43" s="69">
        <v>7</v>
      </c>
      <c r="H43" s="108"/>
      <c r="I43" s="50">
        <f>ROUND(Tabela14[[#This Row],[Količina]]*Tabela14[[#This Row],[cena/EM]],2)</f>
        <v>0</v>
      </c>
    </row>
    <row r="44" spans="1:9" ht="27.6">
      <c r="A44" s="5">
        <v>43</v>
      </c>
      <c r="B44" s="37" t="s">
        <v>668</v>
      </c>
      <c r="C44" s="38" t="s">
        <v>751</v>
      </c>
      <c r="D44" s="39" t="s">
        <v>752</v>
      </c>
      <c r="E44" s="39"/>
      <c r="F44" s="66" t="s">
        <v>95</v>
      </c>
      <c r="G44" s="69">
        <v>67.84</v>
      </c>
      <c r="H44" s="108"/>
      <c r="I44" s="50">
        <f>ROUND(Tabela14[[#This Row],[Količina]]*Tabela14[[#This Row],[cena/EM]],2)</f>
        <v>0</v>
      </c>
    </row>
    <row r="45" spans="1:9">
      <c r="A45" s="5">
        <v>44</v>
      </c>
      <c r="B45" s="37" t="s">
        <v>668</v>
      </c>
      <c r="C45" s="38" t="s">
        <v>753</v>
      </c>
      <c r="D45" s="39" t="s">
        <v>754</v>
      </c>
      <c r="E45" s="79" t="s">
        <v>755</v>
      </c>
      <c r="F45" s="80" t="s">
        <v>705</v>
      </c>
      <c r="G45" s="69">
        <v>1</v>
      </c>
      <c r="H45" s="108"/>
      <c r="I45" s="50">
        <f>ROUND(Tabela14[[#This Row],[Količina]]*Tabela14[[#This Row],[cena/EM]],2)</f>
        <v>0</v>
      </c>
    </row>
    <row r="46" spans="1:9">
      <c r="A46" s="5">
        <v>45</v>
      </c>
      <c r="B46" s="31" t="s">
        <v>668</v>
      </c>
      <c r="C46" s="32" t="s">
        <v>680</v>
      </c>
      <c r="D46" s="33" t="s">
        <v>681</v>
      </c>
      <c r="E46" s="34"/>
      <c r="F46" s="35">
        <f>ROUND(SUM(I47),2)</f>
        <v>0</v>
      </c>
      <c r="G46" s="36"/>
      <c r="H46" s="36"/>
      <c r="I46" s="49"/>
    </row>
    <row r="47" spans="1:9">
      <c r="A47" s="5">
        <v>46</v>
      </c>
      <c r="B47" s="37" t="s">
        <v>668</v>
      </c>
      <c r="C47" s="38" t="s">
        <v>756</v>
      </c>
      <c r="D47" s="39" t="s">
        <v>757</v>
      </c>
      <c r="E47" s="39"/>
      <c r="F47" s="80" t="s">
        <v>95</v>
      </c>
      <c r="G47" s="69">
        <v>3</v>
      </c>
      <c r="H47" s="108"/>
      <c r="I47" s="50">
        <f>ROUND(Tabela14[[#This Row],[Količina]]*Tabela14[[#This Row],[cena/EM]],2)</f>
        <v>0</v>
      </c>
    </row>
    <row r="48" spans="1:9">
      <c r="A48" s="5">
        <v>47</v>
      </c>
      <c r="B48" s="31" t="s">
        <v>668</v>
      </c>
      <c r="C48" s="32" t="s">
        <v>682</v>
      </c>
      <c r="D48" s="33" t="s">
        <v>683</v>
      </c>
      <c r="E48" s="33"/>
      <c r="F48" s="35">
        <f>ROUND(SUM(I49:I50),2)</f>
        <v>0</v>
      </c>
      <c r="G48" s="36"/>
      <c r="H48" s="36"/>
      <c r="I48" s="49"/>
    </row>
    <row r="49" spans="1:9" ht="27.6">
      <c r="A49" s="5">
        <v>48</v>
      </c>
      <c r="B49" s="37" t="s">
        <v>668</v>
      </c>
      <c r="C49" s="38" t="s">
        <v>758</v>
      </c>
      <c r="D49" s="39" t="s">
        <v>759</v>
      </c>
      <c r="E49" s="39" t="s">
        <v>760</v>
      </c>
      <c r="F49" s="80" t="s">
        <v>165</v>
      </c>
      <c r="G49" s="69">
        <v>60</v>
      </c>
      <c r="H49" s="108"/>
      <c r="I49" s="50">
        <f>ROUND(Tabela14[[#This Row],[Količina]]*Tabela14[[#This Row],[cena/EM]],2)</f>
        <v>0</v>
      </c>
    </row>
    <row r="50" spans="1:9" ht="27.6">
      <c r="A50" s="5">
        <v>49</v>
      </c>
      <c r="B50" s="37" t="s">
        <v>668</v>
      </c>
      <c r="C50" s="38" t="s">
        <v>761</v>
      </c>
      <c r="D50" s="39" t="s">
        <v>759</v>
      </c>
      <c r="E50" s="39" t="s">
        <v>762</v>
      </c>
      <c r="F50" s="80" t="s">
        <v>165</v>
      </c>
      <c r="G50" s="69">
        <v>140</v>
      </c>
      <c r="H50" s="108"/>
      <c r="I50" s="50">
        <f>ROUND(Tabela14[[#This Row],[Količina]]*Tabela14[[#This Row],[cena/EM]],2)</f>
        <v>0</v>
      </c>
    </row>
    <row r="51" spans="1:9">
      <c r="A51" s="5">
        <v>50</v>
      </c>
      <c r="B51" s="31" t="s">
        <v>668</v>
      </c>
      <c r="C51" s="32" t="s">
        <v>684</v>
      </c>
      <c r="D51" s="33" t="s">
        <v>685</v>
      </c>
      <c r="E51" s="33"/>
      <c r="F51" s="35">
        <f>ROUND(SUM(I52),2)</f>
        <v>0</v>
      </c>
      <c r="G51" s="36"/>
      <c r="H51" s="36"/>
      <c r="I51" s="49"/>
    </row>
    <row r="52" spans="1:9">
      <c r="A52" s="5">
        <v>51</v>
      </c>
      <c r="B52" s="37" t="s">
        <v>668</v>
      </c>
      <c r="C52" s="38" t="s">
        <v>763</v>
      </c>
      <c r="D52" s="39" t="s">
        <v>764</v>
      </c>
      <c r="E52" s="79" t="s">
        <v>765</v>
      </c>
      <c r="F52" s="80" t="s">
        <v>90</v>
      </c>
      <c r="G52" s="69">
        <v>1</v>
      </c>
      <c r="H52" s="108"/>
      <c r="I52" s="50">
        <f>ROUND(Tabela14[[#This Row],[Količina]]*Tabela14[[#This Row],[cena/EM]],2)</f>
        <v>0</v>
      </c>
    </row>
    <row r="53" spans="1:9">
      <c r="A53" s="5">
        <v>52</v>
      </c>
      <c r="B53" s="31" t="s">
        <v>668</v>
      </c>
      <c r="C53" s="32" t="s">
        <v>686</v>
      </c>
      <c r="D53" s="33" t="s">
        <v>687</v>
      </c>
      <c r="E53" s="33"/>
      <c r="F53" s="35">
        <f>ROUND(SUM(I54:I67),2)</f>
        <v>0</v>
      </c>
      <c r="G53" s="36"/>
      <c r="H53" s="36"/>
      <c r="I53" s="49"/>
    </row>
    <row r="54" spans="1:9">
      <c r="A54" s="5">
        <v>53</v>
      </c>
      <c r="B54" s="37" t="s">
        <v>668</v>
      </c>
      <c r="C54" s="38" t="s">
        <v>766</v>
      </c>
      <c r="D54" s="39" t="s">
        <v>767</v>
      </c>
      <c r="E54" s="79" t="s">
        <v>768</v>
      </c>
      <c r="F54" s="43" t="s">
        <v>90</v>
      </c>
      <c r="G54" s="81">
        <v>2.5</v>
      </c>
      <c r="H54" s="108"/>
      <c r="I54" s="50">
        <f>ROUND(Tabela14[[#This Row],[Količina]]*Tabela14[[#This Row],[cena/EM]],2)</f>
        <v>0</v>
      </c>
    </row>
    <row r="55" spans="1:9" ht="27.6">
      <c r="A55" s="5">
        <v>54</v>
      </c>
      <c r="B55" s="37" t="s">
        <v>668</v>
      </c>
      <c r="C55" s="38" t="s">
        <v>769</v>
      </c>
      <c r="D55" s="39" t="s">
        <v>770</v>
      </c>
      <c r="E55" s="39"/>
      <c r="F55" s="43" t="s">
        <v>90</v>
      </c>
      <c r="G55" s="81">
        <v>12.5</v>
      </c>
      <c r="H55" s="108"/>
      <c r="I55" s="50">
        <f>ROUND(Tabela14[[#This Row],[Količina]]*Tabela14[[#This Row],[cena/EM]],2)</f>
        <v>0</v>
      </c>
    </row>
    <row r="56" spans="1:9">
      <c r="A56" s="5">
        <v>55</v>
      </c>
      <c r="B56" s="37" t="s">
        <v>668</v>
      </c>
      <c r="C56" s="38" t="s">
        <v>771</v>
      </c>
      <c r="D56" s="39" t="s">
        <v>772</v>
      </c>
      <c r="E56" s="39"/>
      <c r="F56" s="66" t="s">
        <v>95</v>
      </c>
      <c r="G56" s="81">
        <v>16.8</v>
      </c>
      <c r="H56" s="108"/>
      <c r="I56" s="50">
        <f>ROUND(Tabela14[[#This Row],[Količina]]*Tabela14[[#This Row],[cena/EM]],2)</f>
        <v>0</v>
      </c>
    </row>
    <row r="57" spans="1:9">
      <c r="A57" s="5">
        <v>56</v>
      </c>
      <c r="B57" s="37" t="s">
        <v>668</v>
      </c>
      <c r="C57" s="38" t="s">
        <v>773</v>
      </c>
      <c r="D57" s="39" t="s">
        <v>774</v>
      </c>
      <c r="E57" s="39" t="s">
        <v>768</v>
      </c>
      <c r="F57" s="43" t="s">
        <v>90</v>
      </c>
      <c r="G57" s="81">
        <v>1</v>
      </c>
      <c r="H57" s="108"/>
      <c r="I57" s="50">
        <f>ROUND(Tabela14[[#This Row],[Količina]]*Tabela14[[#This Row],[cena/EM]],2)</f>
        <v>0</v>
      </c>
    </row>
    <row r="58" spans="1:9">
      <c r="A58" s="5">
        <v>57</v>
      </c>
      <c r="B58" s="37" t="s">
        <v>668</v>
      </c>
      <c r="C58" s="38" t="s">
        <v>775</v>
      </c>
      <c r="D58" s="39" t="s">
        <v>776</v>
      </c>
      <c r="E58" s="39"/>
      <c r="F58" s="43" t="s">
        <v>90</v>
      </c>
      <c r="G58" s="81">
        <v>10.8</v>
      </c>
      <c r="H58" s="108"/>
      <c r="I58" s="50">
        <f>ROUND(Tabela14[[#This Row],[Količina]]*Tabela14[[#This Row],[cena/EM]],2)</f>
        <v>0</v>
      </c>
    </row>
    <row r="59" spans="1:9">
      <c r="A59" s="5">
        <v>58</v>
      </c>
      <c r="B59" s="37" t="s">
        <v>668</v>
      </c>
      <c r="C59" s="38" t="s">
        <v>777</v>
      </c>
      <c r="D59" s="39" t="s">
        <v>778</v>
      </c>
      <c r="E59" s="39"/>
      <c r="F59" s="66" t="s">
        <v>25</v>
      </c>
      <c r="G59" s="69">
        <v>4</v>
      </c>
      <c r="H59" s="108"/>
      <c r="I59" s="50">
        <f>ROUND(Tabela14[[#This Row],[Količina]]*Tabela14[[#This Row],[cena/EM]],2)</f>
        <v>0</v>
      </c>
    </row>
    <row r="60" spans="1:9" ht="27.6">
      <c r="A60" s="5">
        <v>59</v>
      </c>
      <c r="B60" s="37" t="s">
        <v>668</v>
      </c>
      <c r="C60" s="38" t="s">
        <v>779</v>
      </c>
      <c r="D60" s="39" t="s">
        <v>780</v>
      </c>
      <c r="E60" s="79" t="s">
        <v>781</v>
      </c>
      <c r="F60" s="43" t="s">
        <v>18</v>
      </c>
      <c r="G60" s="69">
        <v>8.15</v>
      </c>
      <c r="H60" s="108"/>
      <c r="I60" s="50">
        <f>ROUND(Tabela14[[#This Row],[Količina]]*Tabela14[[#This Row],[cena/EM]],2)</f>
        <v>0</v>
      </c>
    </row>
    <row r="61" spans="1:9" ht="27.6">
      <c r="A61" s="5">
        <v>60</v>
      </c>
      <c r="B61" s="37" t="s">
        <v>668</v>
      </c>
      <c r="C61" s="38" t="s">
        <v>782</v>
      </c>
      <c r="D61" s="39" t="s">
        <v>780</v>
      </c>
      <c r="E61" s="79" t="s">
        <v>783</v>
      </c>
      <c r="F61" s="43" t="s">
        <v>18</v>
      </c>
      <c r="G61" s="69">
        <v>3.35</v>
      </c>
      <c r="H61" s="108"/>
      <c r="I61" s="50">
        <f>ROUND(Tabela14[[#This Row],[Količina]]*Tabela14[[#This Row],[cena/EM]],2)</f>
        <v>0</v>
      </c>
    </row>
    <row r="62" spans="1:9" ht="27.6">
      <c r="A62" s="5">
        <v>61</v>
      </c>
      <c r="B62" s="37" t="s">
        <v>668</v>
      </c>
      <c r="C62" s="38" t="s">
        <v>784</v>
      </c>
      <c r="D62" s="39" t="s">
        <v>780</v>
      </c>
      <c r="E62" s="79" t="s">
        <v>785</v>
      </c>
      <c r="F62" s="43" t="s">
        <v>18</v>
      </c>
      <c r="G62" s="69">
        <v>5</v>
      </c>
      <c r="H62" s="108"/>
      <c r="I62" s="50">
        <f>ROUND(Tabela14[[#This Row],[Količina]]*Tabela14[[#This Row],[cena/EM]],2)</f>
        <v>0</v>
      </c>
    </row>
    <row r="63" spans="1:9" ht="27.6">
      <c r="A63" s="5">
        <v>62</v>
      </c>
      <c r="B63" s="37" t="s">
        <v>668</v>
      </c>
      <c r="C63" s="38" t="s">
        <v>786</v>
      </c>
      <c r="D63" s="39" t="s">
        <v>780</v>
      </c>
      <c r="E63" s="79" t="s">
        <v>787</v>
      </c>
      <c r="F63" s="43" t="s">
        <v>18</v>
      </c>
      <c r="G63" s="69">
        <v>13.5</v>
      </c>
      <c r="H63" s="108"/>
      <c r="I63" s="50">
        <f>ROUND(Tabela14[[#This Row],[Količina]]*Tabela14[[#This Row],[cena/EM]],2)</f>
        <v>0</v>
      </c>
    </row>
    <row r="64" spans="1:9" ht="27.6">
      <c r="A64" s="5">
        <v>63</v>
      </c>
      <c r="B64" s="37" t="s">
        <v>668</v>
      </c>
      <c r="C64" s="38" t="s">
        <v>788</v>
      </c>
      <c r="D64" s="79" t="s">
        <v>789</v>
      </c>
      <c r="E64" s="39"/>
      <c r="F64" s="43" t="s">
        <v>25</v>
      </c>
      <c r="G64" s="69">
        <v>1</v>
      </c>
      <c r="H64" s="108"/>
      <c r="I64" s="50">
        <f>ROUND(Tabela14[[#This Row],[Količina]]*Tabela14[[#This Row],[cena/EM]],2)</f>
        <v>0</v>
      </c>
    </row>
    <row r="65" spans="1:9">
      <c r="A65" s="5">
        <v>64</v>
      </c>
      <c r="B65" s="37" t="s">
        <v>668</v>
      </c>
      <c r="C65" s="38" t="s">
        <v>790</v>
      </c>
      <c r="D65" s="39" t="s">
        <v>791</v>
      </c>
      <c r="E65" s="39"/>
      <c r="F65" s="43" t="s">
        <v>25</v>
      </c>
      <c r="G65" s="69">
        <v>3</v>
      </c>
      <c r="H65" s="108"/>
      <c r="I65" s="50">
        <f>ROUND(Tabela14[[#This Row],[Količina]]*Tabela14[[#This Row],[cena/EM]],2)</f>
        <v>0</v>
      </c>
    </row>
    <row r="66" spans="1:9" ht="27.6">
      <c r="A66" s="5">
        <v>65</v>
      </c>
      <c r="B66" s="37" t="s">
        <v>668</v>
      </c>
      <c r="C66" s="38" t="s">
        <v>792</v>
      </c>
      <c r="D66" s="39" t="s">
        <v>793</v>
      </c>
      <c r="E66" s="39"/>
      <c r="F66" s="43" t="s">
        <v>18</v>
      </c>
      <c r="G66" s="69">
        <v>3.5</v>
      </c>
      <c r="H66" s="108"/>
      <c r="I66" s="50">
        <f>ROUND(Tabela14[[#This Row],[Količina]]*Tabela14[[#This Row],[cena/EM]],2)</f>
        <v>0</v>
      </c>
    </row>
    <row r="67" spans="1:9">
      <c r="A67" s="5">
        <v>66</v>
      </c>
      <c r="B67" s="37" t="s">
        <v>668</v>
      </c>
      <c r="C67" s="38" t="s">
        <v>794</v>
      </c>
      <c r="D67" s="39" t="s">
        <v>795</v>
      </c>
      <c r="E67" s="39"/>
      <c r="F67" s="43" t="s">
        <v>25</v>
      </c>
      <c r="G67" s="69">
        <v>1</v>
      </c>
      <c r="H67" s="108"/>
      <c r="I67" s="50">
        <f>ROUND(Tabela14[[#This Row],[Količina]]*Tabela14[[#This Row],[cena/EM]],2)</f>
        <v>0</v>
      </c>
    </row>
    <row r="68" spans="1:9" ht="138">
      <c r="A68" s="5">
        <v>67</v>
      </c>
      <c r="B68" s="31" t="s">
        <v>668</v>
      </c>
      <c r="C68" s="32" t="s">
        <v>688</v>
      </c>
      <c r="D68" s="33" t="s">
        <v>689</v>
      </c>
      <c r="E68" s="63" t="s">
        <v>796</v>
      </c>
      <c r="F68" s="35">
        <f>ROUND(SUM(I69:I75),2)</f>
        <v>0</v>
      </c>
      <c r="G68" s="36"/>
      <c r="H68" s="36"/>
      <c r="I68" s="49"/>
    </row>
    <row r="69" spans="1:9" ht="91.2" customHeight="1">
      <c r="A69" s="5">
        <v>68</v>
      </c>
      <c r="B69" s="37" t="s">
        <v>668</v>
      </c>
      <c r="C69" s="38" t="s">
        <v>797</v>
      </c>
      <c r="D69" s="39" t="s">
        <v>798</v>
      </c>
      <c r="E69" s="39" t="s">
        <v>799</v>
      </c>
      <c r="F69" s="80" t="s">
        <v>25</v>
      </c>
      <c r="G69" s="69">
        <v>1</v>
      </c>
      <c r="H69" s="108"/>
      <c r="I69" s="50">
        <f>ROUND(Tabela14[[#This Row],[Količina]]*Tabela14[[#This Row],[cena/EM]],2)</f>
        <v>0</v>
      </c>
    </row>
    <row r="70" spans="1:9" ht="82.8">
      <c r="A70" s="5">
        <v>69</v>
      </c>
      <c r="B70" s="37" t="s">
        <v>668</v>
      </c>
      <c r="C70" s="38" t="s">
        <v>800</v>
      </c>
      <c r="D70" s="39" t="s">
        <v>801</v>
      </c>
      <c r="E70" s="79" t="s">
        <v>802</v>
      </c>
      <c r="F70" s="80" t="s">
        <v>25</v>
      </c>
      <c r="G70" s="69">
        <v>1</v>
      </c>
      <c r="H70" s="108"/>
      <c r="I70" s="50">
        <f>ROUND(Tabela14[[#This Row],[Količina]]*Tabela14[[#This Row],[cena/EM]],2)</f>
        <v>0</v>
      </c>
    </row>
    <row r="71" spans="1:9" ht="57.6" customHeight="1">
      <c r="A71" s="5">
        <v>70</v>
      </c>
      <c r="B71" s="37" t="s">
        <v>668</v>
      </c>
      <c r="C71" s="38" t="s">
        <v>803</v>
      </c>
      <c r="D71" s="39" t="s">
        <v>804</v>
      </c>
      <c r="E71" s="79" t="s">
        <v>805</v>
      </c>
      <c r="F71" s="80" t="s">
        <v>25</v>
      </c>
      <c r="G71" s="69">
        <v>2</v>
      </c>
      <c r="H71" s="108"/>
      <c r="I71" s="50">
        <f>ROUND(Tabela14[[#This Row],[Količina]]*Tabela14[[#This Row],[cena/EM]],2)</f>
        <v>0</v>
      </c>
    </row>
    <row r="72" spans="1:9" ht="41.4">
      <c r="A72" s="5">
        <v>71</v>
      </c>
      <c r="B72" s="37" t="s">
        <v>668</v>
      </c>
      <c r="C72" s="38" t="s">
        <v>806</v>
      </c>
      <c r="D72" s="39" t="s">
        <v>807</v>
      </c>
      <c r="E72" s="67" t="s">
        <v>808</v>
      </c>
      <c r="F72" s="80" t="s">
        <v>25</v>
      </c>
      <c r="G72" s="69">
        <v>1</v>
      </c>
      <c r="H72" s="108"/>
      <c r="I72" s="50">
        <f>ROUND(Tabela14[[#This Row],[Količina]]*Tabela14[[#This Row],[cena/EM]],2)</f>
        <v>0</v>
      </c>
    </row>
    <row r="73" spans="1:9" ht="27.6">
      <c r="A73" s="5">
        <v>72</v>
      </c>
      <c r="B73" s="37" t="s">
        <v>668</v>
      </c>
      <c r="C73" s="38" t="s">
        <v>809</v>
      </c>
      <c r="D73" s="79" t="s">
        <v>810</v>
      </c>
      <c r="E73" s="39" t="s">
        <v>811</v>
      </c>
      <c r="F73" s="80" t="s">
        <v>25</v>
      </c>
      <c r="G73" s="69">
        <v>4</v>
      </c>
      <c r="H73" s="108"/>
      <c r="I73" s="50">
        <f>ROUND(Tabela14[[#This Row],[Količina]]*Tabela14[[#This Row],[cena/EM]],2)</f>
        <v>0</v>
      </c>
    </row>
    <row r="74" spans="1:9" ht="41.4">
      <c r="A74" s="5">
        <v>73</v>
      </c>
      <c r="B74" s="37" t="s">
        <v>668</v>
      </c>
      <c r="C74" s="38" t="s">
        <v>812</v>
      </c>
      <c r="D74" s="79" t="s">
        <v>813</v>
      </c>
      <c r="E74" s="39" t="s">
        <v>814</v>
      </c>
      <c r="F74" s="80" t="s">
        <v>18</v>
      </c>
      <c r="G74" s="69">
        <v>8.75</v>
      </c>
      <c r="H74" s="108"/>
      <c r="I74" s="50">
        <f>ROUND(Tabela14[[#This Row],[Količina]]*Tabela14[[#This Row],[cena/EM]],2)</f>
        <v>0</v>
      </c>
    </row>
    <row r="75" spans="1:9" ht="27.6">
      <c r="A75" s="5">
        <v>74</v>
      </c>
      <c r="B75" s="37" t="s">
        <v>668</v>
      </c>
      <c r="C75" s="38" t="s">
        <v>815</v>
      </c>
      <c r="D75" s="79" t="s">
        <v>816</v>
      </c>
      <c r="E75" s="39"/>
      <c r="F75" s="80" t="s">
        <v>165</v>
      </c>
      <c r="G75" s="69">
        <v>330</v>
      </c>
      <c r="H75" s="108"/>
      <c r="I75" s="50">
        <f>ROUND(Tabela14[[#This Row],[Količina]]*Tabela14[[#This Row],[cena/EM]],2)</f>
        <v>0</v>
      </c>
    </row>
    <row r="76" spans="1:9" ht="82.8">
      <c r="A76" s="5">
        <v>75</v>
      </c>
      <c r="B76" s="31" t="s">
        <v>668</v>
      </c>
      <c r="C76" s="32" t="s">
        <v>690</v>
      </c>
      <c r="D76" s="33" t="s">
        <v>691</v>
      </c>
      <c r="E76" s="63" t="s">
        <v>817</v>
      </c>
      <c r="F76" s="35">
        <f>ROUND(SUM(I77:I81),2)</f>
        <v>0</v>
      </c>
      <c r="G76" s="36"/>
      <c r="H76" s="36"/>
      <c r="I76" s="49"/>
    </row>
    <row r="77" spans="1:9" ht="213" customHeight="1">
      <c r="A77" s="5">
        <v>76</v>
      </c>
      <c r="B77" s="37" t="s">
        <v>668</v>
      </c>
      <c r="C77" s="38" t="s">
        <v>818</v>
      </c>
      <c r="D77" s="39" t="s">
        <v>819</v>
      </c>
      <c r="E77" s="39" t="s">
        <v>820</v>
      </c>
      <c r="F77" s="80" t="s">
        <v>25</v>
      </c>
      <c r="G77" s="69">
        <v>1</v>
      </c>
      <c r="H77" s="108"/>
      <c r="I77" s="50">
        <f>ROUND(Tabela14[[#This Row],[Količina]]*Tabela14[[#This Row],[cena/EM]],2)</f>
        <v>0</v>
      </c>
    </row>
    <row r="78" spans="1:9" ht="207">
      <c r="A78" s="5">
        <v>77</v>
      </c>
      <c r="B78" s="37" t="s">
        <v>668</v>
      </c>
      <c r="C78" s="38" t="s">
        <v>821</v>
      </c>
      <c r="D78" s="39" t="s">
        <v>822</v>
      </c>
      <c r="E78" s="39" t="s">
        <v>823</v>
      </c>
      <c r="F78" s="43" t="s">
        <v>25</v>
      </c>
      <c r="G78" s="69">
        <v>1</v>
      </c>
      <c r="H78" s="108"/>
      <c r="I78" s="50">
        <f>ROUND(Tabela14[[#This Row],[Količina]]*Tabela14[[#This Row],[cena/EM]],2)</f>
        <v>0</v>
      </c>
    </row>
    <row r="79" spans="1:9" ht="151.80000000000001">
      <c r="A79" s="5">
        <v>78</v>
      </c>
      <c r="B79" s="37" t="s">
        <v>668</v>
      </c>
      <c r="C79" s="38" t="s">
        <v>824</v>
      </c>
      <c r="D79" s="39" t="s">
        <v>825</v>
      </c>
      <c r="E79" s="39" t="s">
        <v>826</v>
      </c>
      <c r="F79" s="80" t="s">
        <v>25</v>
      </c>
      <c r="G79" s="69">
        <v>1</v>
      </c>
      <c r="H79" s="108"/>
      <c r="I79" s="50">
        <f>ROUND(Tabela14[[#This Row],[Količina]]*Tabela14[[#This Row],[cena/EM]],2)</f>
        <v>0</v>
      </c>
    </row>
    <row r="80" spans="1:9" ht="179.4">
      <c r="A80" s="5">
        <v>79</v>
      </c>
      <c r="B80" s="37" t="s">
        <v>668</v>
      </c>
      <c r="C80" s="38" t="s">
        <v>827</v>
      </c>
      <c r="D80" s="39" t="s">
        <v>828</v>
      </c>
      <c r="E80" s="39" t="s">
        <v>829</v>
      </c>
      <c r="F80" s="43" t="s">
        <v>25</v>
      </c>
      <c r="G80" s="69">
        <v>2</v>
      </c>
      <c r="H80" s="108"/>
      <c r="I80" s="50">
        <f>ROUND(Tabela14[[#This Row],[Količina]]*Tabela14[[#This Row],[cena/EM]],2)</f>
        <v>0</v>
      </c>
    </row>
    <row r="81" spans="1:9" ht="193.2">
      <c r="A81" s="5">
        <v>80</v>
      </c>
      <c r="B81" s="37" t="s">
        <v>668</v>
      </c>
      <c r="C81" s="38" t="s">
        <v>830</v>
      </c>
      <c r="D81" s="39" t="s">
        <v>831</v>
      </c>
      <c r="E81" s="39" t="s">
        <v>832</v>
      </c>
      <c r="F81" s="43" t="s">
        <v>25</v>
      </c>
      <c r="G81" s="69">
        <v>1</v>
      </c>
      <c r="H81" s="108"/>
      <c r="I81" s="50">
        <f>ROUND(Tabela14[[#This Row],[Količina]]*Tabela14[[#This Row],[cena/EM]],2)</f>
        <v>0</v>
      </c>
    </row>
    <row r="82" spans="1:9" ht="69">
      <c r="A82" s="5">
        <v>81</v>
      </c>
      <c r="B82" s="31" t="s">
        <v>668</v>
      </c>
      <c r="C82" s="32" t="s">
        <v>692</v>
      </c>
      <c r="D82" s="33" t="s">
        <v>693</v>
      </c>
      <c r="E82" s="63" t="s">
        <v>833</v>
      </c>
      <c r="F82" s="35">
        <f>ROUND(SUM(I83:I85),2)</f>
        <v>0</v>
      </c>
      <c r="G82" s="36"/>
      <c r="H82" s="36"/>
      <c r="I82" s="49"/>
    </row>
    <row r="83" spans="1:9" ht="179.4">
      <c r="A83" s="5">
        <v>82</v>
      </c>
      <c r="B83" s="37" t="s">
        <v>668</v>
      </c>
      <c r="C83" s="38" t="s">
        <v>834</v>
      </c>
      <c r="D83" s="39" t="s">
        <v>835</v>
      </c>
      <c r="E83" s="39" t="s">
        <v>836</v>
      </c>
      <c r="F83" s="43" t="s">
        <v>25</v>
      </c>
      <c r="G83" s="69">
        <v>3</v>
      </c>
      <c r="H83" s="108"/>
      <c r="I83" s="50">
        <f>ROUND(Tabela14[[#This Row],[Količina]]*Tabela14[[#This Row],[cena/EM]],2)</f>
        <v>0</v>
      </c>
    </row>
    <row r="84" spans="1:9" ht="151.80000000000001">
      <c r="A84" s="5">
        <v>83</v>
      </c>
      <c r="B84" s="37" t="s">
        <v>668</v>
      </c>
      <c r="C84" s="38" t="s">
        <v>837</v>
      </c>
      <c r="D84" s="39" t="s">
        <v>838</v>
      </c>
      <c r="E84" s="39" t="s">
        <v>839</v>
      </c>
      <c r="F84" s="43" t="s">
        <v>25</v>
      </c>
      <c r="G84" s="69">
        <v>1</v>
      </c>
      <c r="H84" s="108"/>
      <c r="I84" s="50">
        <f>ROUND(Tabela14[[#This Row],[Količina]]*Tabela14[[#This Row],[cena/EM]],2)</f>
        <v>0</v>
      </c>
    </row>
    <row r="85" spans="1:9" ht="55.2">
      <c r="A85" s="5">
        <v>84</v>
      </c>
      <c r="B85" s="37" t="s">
        <v>668</v>
      </c>
      <c r="C85" s="38" t="s">
        <v>840</v>
      </c>
      <c r="D85" s="79" t="s">
        <v>841</v>
      </c>
      <c r="E85" s="39"/>
      <c r="F85" s="66" t="s">
        <v>25</v>
      </c>
      <c r="G85" s="69">
        <v>1</v>
      </c>
      <c r="H85" s="108"/>
      <c r="I85" s="50">
        <f>ROUND(Tabela14[[#This Row],[Količina]]*Tabela14[[#This Row],[cena/EM]],2)</f>
        <v>0</v>
      </c>
    </row>
    <row r="86" spans="1:9">
      <c r="A86" s="5">
        <v>85</v>
      </c>
      <c r="B86" s="31" t="s">
        <v>668</v>
      </c>
      <c r="C86" s="32" t="s">
        <v>694</v>
      </c>
      <c r="D86" s="33" t="s">
        <v>695</v>
      </c>
      <c r="E86" s="63" t="s">
        <v>842</v>
      </c>
      <c r="F86" s="35">
        <f>ROUND(SUM(I87:I90),2)</f>
        <v>0</v>
      </c>
      <c r="G86" s="36"/>
      <c r="H86" s="36"/>
      <c r="I86" s="49"/>
    </row>
    <row r="87" spans="1:9" ht="41.4">
      <c r="A87" s="5">
        <v>86</v>
      </c>
      <c r="B87" s="37" t="s">
        <v>668</v>
      </c>
      <c r="C87" s="38" t="s">
        <v>843</v>
      </c>
      <c r="D87" s="39" t="s">
        <v>844</v>
      </c>
      <c r="E87" s="39" t="s">
        <v>845</v>
      </c>
      <c r="F87" s="66" t="s">
        <v>95</v>
      </c>
      <c r="G87" s="69">
        <v>125</v>
      </c>
      <c r="H87" s="108"/>
      <c r="I87" s="50">
        <f>ROUND(Tabela14[[#This Row],[Količina]]*Tabela14[[#This Row],[cena/EM]],2)</f>
        <v>0</v>
      </c>
    </row>
    <row r="88" spans="1:9" ht="27.6">
      <c r="A88" s="5">
        <v>87</v>
      </c>
      <c r="B88" s="37" t="s">
        <v>668</v>
      </c>
      <c r="C88" s="38" t="s">
        <v>846</v>
      </c>
      <c r="D88" s="39" t="s">
        <v>847</v>
      </c>
      <c r="E88" s="39"/>
      <c r="F88" s="66" t="s">
        <v>95</v>
      </c>
      <c r="G88" s="69">
        <v>67.84</v>
      </c>
      <c r="H88" s="108"/>
      <c r="I88" s="50">
        <f>ROUND(Tabela14[[#This Row],[Količina]]*Tabela14[[#This Row],[cena/EM]],2)</f>
        <v>0</v>
      </c>
    </row>
    <row r="89" spans="1:9" ht="69">
      <c r="A89" s="5">
        <v>88</v>
      </c>
      <c r="B89" s="37" t="s">
        <v>668</v>
      </c>
      <c r="C89" s="38" t="s">
        <v>848</v>
      </c>
      <c r="D89" s="72" t="s">
        <v>849</v>
      </c>
      <c r="E89" s="39" t="s">
        <v>850</v>
      </c>
      <c r="F89" s="60" t="s">
        <v>95</v>
      </c>
      <c r="G89" s="69">
        <v>1.5</v>
      </c>
      <c r="H89" s="108"/>
      <c r="I89" s="50">
        <f>ROUND(Tabela14[[#This Row],[Količina]]*Tabela14[[#This Row],[cena/EM]],2)</f>
        <v>0</v>
      </c>
    </row>
    <row r="90" spans="1:9" ht="27.6">
      <c r="A90" s="5">
        <v>89</v>
      </c>
      <c r="B90" s="37" t="s">
        <v>668</v>
      </c>
      <c r="C90" s="38" t="s">
        <v>851</v>
      </c>
      <c r="D90" s="39" t="s">
        <v>852</v>
      </c>
      <c r="E90" s="39"/>
      <c r="F90" s="66" t="s">
        <v>18</v>
      </c>
      <c r="G90" s="69">
        <v>41.4</v>
      </c>
      <c r="H90" s="108"/>
      <c r="I90" s="50">
        <f>ROUND(Tabela14[[#This Row],[Količina]]*Tabela14[[#This Row],[cena/EM]],2)</f>
        <v>0</v>
      </c>
    </row>
    <row r="91" spans="1:9">
      <c r="A91" s="5">
        <v>90</v>
      </c>
      <c r="B91" s="31" t="s">
        <v>668</v>
      </c>
      <c r="C91" s="32" t="s">
        <v>696</v>
      </c>
      <c r="D91" s="33" t="s">
        <v>697</v>
      </c>
      <c r="E91" s="63"/>
      <c r="F91" s="35">
        <f>ROUND(SUM(I92:I94),2)</f>
        <v>0</v>
      </c>
      <c r="G91" s="36"/>
      <c r="H91" s="36"/>
      <c r="I91" s="49"/>
    </row>
    <row r="92" spans="1:9" ht="55.2">
      <c r="A92" s="5">
        <v>91</v>
      </c>
      <c r="B92" s="37"/>
      <c r="C92" s="38" t="s">
        <v>853</v>
      </c>
      <c r="D92" s="39" t="s">
        <v>854</v>
      </c>
      <c r="E92" s="39" t="s">
        <v>855</v>
      </c>
      <c r="F92" s="66" t="s">
        <v>95</v>
      </c>
      <c r="G92" s="69">
        <v>65.5</v>
      </c>
      <c r="H92" s="108"/>
      <c r="I92" s="50">
        <f>ROUND(Tabela14[[#This Row],[Količina]]*Tabela14[[#This Row],[cena/EM]],2)</f>
        <v>0</v>
      </c>
    </row>
    <row r="93" spans="1:9" ht="41.4">
      <c r="A93" s="5">
        <v>92</v>
      </c>
      <c r="B93" s="37" t="s">
        <v>668</v>
      </c>
      <c r="C93" s="38" t="s">
        <v>856</v>
      </c>
      <c r="D93" s="39" t="s">
        <v>857</v>
      </c>
      <c r="E93" s="39" t="s">
        <v>858</v>
      </c>
      <c r="F93" s="68" t="s">
        <v>95</v>
      </c>
      <c r="G93" s="69">
        <v>61.19</v>
      </c>
      <c r="H93" s="108"/>
      <c r="I93" s="50">
        <f>ROUND(Tabela14[[#This Row],[Količina]]*Tabela14[[#This Row],[cena/EM]],2)</f>
        <v>0</v>
      </c>
    </row>
    <row r="94" spans="1:9" ht="69">
      <c r="A94" s="5">
        <v>93</v>
      </c>
      <c r="B94" s="37" t="s">
        <v>668</v>
      </c>
      <c r="C94" s="38" t="s">
        <v>859</v>
      </c>
      <c r="D94" s="67" t="s">
        <v>860</v>
      </c>
      <c r="E94" s="39" t="s">
        <v>861</v>
      </c>
      <c r="F94" s="68" t="s">
        <v>95</v>
      </c>
      <c r="G94" s="69">
        <v>49.06</v>
      </c>
      <c r="H94" s="108"/>
      <c r="I94" s="50">
        <f>ROUND(Tabela14[[#This Row],[Količina]]*Tabela14[[#This Row],[cena/EM]],2)</f>
        <v>0</v>
      </c>
    </row>
    <row r="95" spans="1:9">
      <c r="A95" s="5">
        <v>94</v>
      </c>
      <c r="B95" s="31" t="s">
        <v>668</v>
      </c>
      <c r="C95" s="32" t="s">
        <v>698</v>
      </c>
      <c r="D95" s="33" t="s">
        <v>699</v>
      </c>
      <c r="E95" s="63" t="s">
        <v>862</v>
      </c>
      <c r="F95" s="35">
        <f>ROUND(SUM(I96),2)</f>
        <v>0</v>
      </c>
      <c r="G95" s="36"/>
      <c r="H95" s="36"/>
      <c r="I95" s="49"/>
    </row>
    <row r="96" spans="1:9" ht="27.6">
      <c r="A96" s="5">
        <v>95</v>
      </c>
      <c r="B96" s="37" t="s">
        <v>668</v>
      </c>
      <c r="C96" s="73" t="s">
        <v>863</v>
      </c>
      <c r="D96" s="39" t="s">
        <v>4329</v>
      </c>
      <c r="E96" s="67"/>
      <c r="F96" s="66" t="s">
        <v>95</v>
      </c>
      <c r="G96" s="69">
        <v>185</v>
      </c>
      <c r="H96" s="108"/>
      <c r="I96" s="50">
        <f>ROUND(Tabela14[[#This Row],[Količina]]*Tabela14[[#This Row],[cena/EM]],2)</f>
        <v>0</v>
      </c>
    </row>
    <row r="97" spans="1:9">
      <c r="A97" s="5">
        <v>96</v>
      </c>
      <c r="B97" s="31" t="s">
        <v>668</v>
      </c>
      <c r="C97" s="32" t="s">
        <v>700</v>
      </c>
      <c r="D97" s="33" t="s">
        <v>550</v>
      </c>
      <c r="E97" s="63" t="s">
        <v>864</v>
      </c>
      <c r="F97" s="35">
        <f>ROUND(SUM(I98),2)</f>
        <v>0</v>
      </c>
      <c r="G97" s="36"/>
      <c r="H97" s="36"/>
      <c r="I97" s="49"/>
    </row>
    <row r="98" spans="1:9" ht="27.6">
      <c r="A98" s="5">
        <v>97</v>
      </c>
      <c r="B98" s="37" t="s">
        <v>668</v>
      </c>
      <c r="C98" s="38" t="s">
        <v>865</v>
      </c>
      <c r="D98" s="67" t="s">
        <v>866</v>
      </c>
      <c r="E98" s="39" t="s">
        <v>867</v>
      </c>
      <c r="F98" s="68" t="s">
        <v>25</v>
      </c>
      <c r="G98" s="69">
        <v>1</v>
      </c>
      <c r="H98" s="108"/>
      <c r="I98" s="50">
        <f>ROUND(Tabela14[[#This Row],[Količina]]*Tabela14[[#This Row],[cena/EM]],2)</f>
        <v>0</v>
      </c>
    </row>
    <row r="99" spans="1:9">
      <c r="A99" s="5">
        <v>98</v>
      </c>
      <c r="B99" s="31" t="s">
        <v>668</v>
      </c>
      <c r="C99" s="32" t="s">
        <v>701</v>
      </c>
      <c r="D99" s="33" t="s">
        <v>555</v>
      </c>
      <c r="E99" s="63"/>
      <c r="F99" s="35">
        <f>ROUND(SUM(I100:I101),2)</f>
        <v>0</v>
      </c>
      <c r="G99" s="36"/>
      <c r="H99" s="36"/>
      <c r="I99" s="49"/>
    </row>
    <row r="100" spans="1:9" ht="27.6">
      <c r="A100" s="5">
        <v>99</v>
      </c>
      <c r="B100" s="37" t="s">
        <v>668</v>
      </c>
      <c r="C100" s="38" t="s">
        <v>868</v>
      </c>
      <c r="D100" s="39" t="s">
        <v>869</v>
      </c>
      <c r="E100" s="39"/>
      <c r="F100" s="68" t="s">
        <v>25</v>
      </c>
      <c r="G100" s="69">
        <v>3</v>
      </c>
      <c r="H100" s="108"/>
      <c r="I100" s="50">
        <f>ROUND(Tabela14[[#This Row],[Količina]]*Tabela14[[#This Row],[cena/EM]],2)</f>
        <v>0</v>
      </c>
    </row>
    <row r="101" spans="1:9">
      <c r="A101" s="5">
        <v>100</v>
      </c>
      <c r="B101" s="37" t="s">
        <v>668</v>
      </c>
      <c r="C101" s="38" t="s">
        <v>870</v>
      </c>
      <c r="D101" s="39" t="s">
        <v>871</v>
      </c>
      <c r="E101" s="40"/>
      <c r="F101" s="43" t="s">
        <v>25</v>
      </c>
      <c r="G101" s="48">
        <v>2</v>
      </c>
      <c r="H101" s="108"/>
      <c r="I101" s="50">
        <f>ROUND(Tabela14[[#This Row],[Količina]]*Tabela14[[#This Row],[cena/EM]],2)</f>
        <v>0</v>
      </c>
    </row>
    <row r="102" spans="1:9">
      <c r="A102" s="5">
        <v>101</v>
      </c>
      <c r="B102" s="12" t="s">
        <v>668</v>
      </c>
      <c r="C102" s="13" t="s">
        <v>872</v>
      </c>
      <c r="D102" s="14" t="s">
        <v>873</v>
      </c>
      <c r="E102" s="15"/>
      <c r="F102" s="16">
        <f>ROUND(SUM(F103:F118),2)</f>
        <v>0</v>
      </c>
      <c r="G102" s="16"/>
      <c r="H102" s="16"/>
      <c r="I102" s="55"/>
    </row>
    <row r="103" spans="1:9">
      <c r="A103" s="5">
        <v>102</v>
      </c>
      <c r="B103" s="62" t="s">
        <v>668</v>
      </c>
      <c r="C103" s="18" t="s">
        <v>874</v>
      </c>
      <c r="D103" s="19" t="s">
        <v>677</v>
      </c>
      <c r="E103" s="20"/>
      <c r="F103" s="21">
        <f>ROUND(F119,2)</f>
        <v>0</v>
      </c>
      <c r="G103" s="21"/>
      <c r="H103" s="21"/>
      <c r="I103" s="56"/>
    </row>
    <row r="104" spans="1:9">
      <c r="A104" s="5">
        <v>103</v>
      </c>
      <c r="B104" s="62" t="s">
        <v>668</v>
      </c>
      <c r="C104" s="18" t="s">
        <v>875</v>
      </c>
      <c r="D104" s="24" t="s">
        <v>679</v>
      </c>
      <c r="E104" s="25"/>
      <c r="F104" s="21">
        <f>ROUND(F128,2)</f>
        <v>0</v>
      </c>
      <c r="G104" s="26"/>
      <c r="H104" s="26"/>
      <c r="I104" s="27"/>
    </row>
    <row r="105" spans="1:9">
      <c r="A105" s="5">
        <v>104</v>
      </c>
      <c r="B105" s="62" t="s">
        <v>668</v>
      </c>
      <c r="C105" s="18" t="s">
        <v>876</v>
      </c>
      <c r="D105" s="24" t="s">
        <v>877</v>
      </c>
      <c r="E105" s="25"/>
      <c r="F105" s="21">
        <f>ROUND(F142,2)</f>
        <v>0</v>
      </c>
      <c r="G105" s="26"/>
      <c r="H105" s="26"/>
      <c r="I105" s="27"/>
    </row>
    <row r="106" spans="1:9">
      <c r="A106" s="5">
        <v>105</v>
      </c>
      <c r="B106" s="62" t="s">
        <v>668</v>
      </c>
      <c r="C106" s="18" t="s">
        <v>878</v>
      </c>
      <c r="D106" s="24" t="s">
        <v>681</v>
      </c>
      <c r="E106" s="28"/>
      <c r="F106" s="21">
        <f>ROUND(F147,2)</f>
        <v>0</v>
      </c>
      <c r="G106" s="29"/>
      <c r="H106" s="29"/>
      <c r="I106" s="27"/>
    </row>
    <row r="107" spans="1:9">
      <c r="A107" s="5">
        <v>106</v>
      </c>
      <c r="B107" s="62" t="s">
        <v>668</v>
      </c>
      <c r="C107" s="18" t="s">
        <v>879</v>
      </c>
      <c r="D107" s="24" t="s">
        <v>683</v>
      </c>
      <c r="E107" s="28"/>
      <c r="F107" s="21">
        <f>ROUND(F154,2)</f>
        <v>0</v>
      </c>
      <c r="G107" s="29"/>
      <c r="H107" s="29"/>
      <c r="I107" s="27"/>
    </row>
    <row r="108" spans="1:9">
      <c r="A108" s="5">
        <v>107</v>
      </c>
      <c r="B108" s="62" t="s">
        <v>668</v>
      </c>
      <c r="C108" s="18" t="s">
        <v>880</v>
      </c>
      <c r="D108" s="24" t="s">
        <v>685</v>
      </c>
      <c r="E108" s="28"/>
      <c r="F108" s="21">
        <f>ROUND(F158,2)</f>
        <v>0</v>
      </c>
      <c r="G108" s="29"/>
      <c r="H108" s="29"/>
      <c r="I108" s="27"/>
    </row>
    <row r="109" spans="1:9">
      <c r="A109" s="5">
        <v>108</v>
      </c>
      <c r="B109" s="62" t="s">
        <v>668</v>
      </c>
      <c r="C109" s="18" t="s">
        <v>881</v>
      </c>
      <c r="D109" s="24" t="s">
        <v>687</v>
      </c>
      <c r="E109" s="28"/>
      <c r="F109" s="21">
        <f>ROUND(F161,2)</f>
        <v>0</v>
      </c>
      <c r="G109" s="29"/>
      <c r="H109" s="29"/>
      <c r="I109" s="27"/>
    </row>
    <row r="110" spans="1:9">
      <c r="A110" s="5">
        <v>109</v>
      </c>
      <c r="B110" s="62" t="s">
        <v>668</v>
      </c>
      <c r="C110" s="18" t="s">
        <v>882</v>
      </c>
      <c r="D110" s="24" t="s">
        <v>689</v>
      </c>
      <c r="E110" s="28"/>
      <c r="F110" s="21">
        <f>ROUND(F175,2)</f>
        <v>0</v>
      </c>
      <c r="G110" s="29"/>
      <c r="H110" s="29"/>
      <c r="I110" s="27"/>
    </row>
    <row r="111" spans="1:9">
      <c r="A111" s="5">
        <v>110</v>
      </c>
      <c r="B111" s="62" t="s">
        <v>668</v>
      </c>
      <c r="C111" s="18" t="s">
        <v>883</v>
      </c>
      <c r="D111" s="24" t="s">
        <v>691</v>
      </c>
      <c r="E111" s="28"/>
      <c r="F111" s="21">
        <f>ROUND(F178,2)</f>
        <v>0</v>
      </c>
      <c r="G111" s="29"/>
      <c r="H111" s="29"/>
      <c r="I111" s="27"/>
    </row>
    <row r="112" spans="1:9">
      <c r="A112" s="5">
        <v>111</v>
      </c>
      <c r="B112" s="62" t="s">
        <v>668</v>
      </c>
      <c r="C112" s="18" t="s">
        <v>884</v>
      </c>
      <c r="D112" s="24" t="s">
        <v>693</v>
      </c>
      <c r="E112" s="28"/>
      <c r="F112" s="21">
        <f>ROUND(F184,2)</f>
        <v>0</v>
      </c>
      <c r="G112" s="29"/>
      <c r="H112" s="29"/>
      <c r="I112" s="27"/>
    </row>
    <row r="113" spans="1:9">
      <c r="A113" s="5">
        <v>112</v>
      </c>
      <c r="B113" s="62" t="s">
        <v>668</v>
      </c>
      <c r="C113" s="18" t="s">
        <v>885</v>
      </c>
      <c r="D113" s="24" t="s">
        <v>695</v>
      </c>
      <c r="E113" s="28"/>
      <c r="F113" s="21">
        <f>ROUND(F189,2)</f>
        <v>0</v>
      </c>
      <c r="G113" s="29"/>
      <c r="H113" s="29"/>
      <c r="I113" s="27"/>
    </row>
    <row r="114" spans="1:9">
      <c r="A114" s="5">
        <v>113</v>
      </c>
      <c r="B114" s="62" t="s">
        <v>668</v>
      </c>
      <c r="C114" s="18" t="s">
        <v>886</v>
      </c>
      <c r="D114" s="24" t="s">
        <v>697</v>
      </c>
      <c r="E114" s="28"/>
      <c r="F114" s="21">
        <f>ROUND(F193,2)</f>
        <v>0</v>
      </c>
      <c r="G114" s="29"/>
      <c r="H114" s="29"/>
      <c r="I114" s="27"/>
    </row>
    <row r="115" spans="1:9">
      <c r="A115" s="5">
        <v>114</v>
      </c>
      <c r="B115" s="62" t="s">
        <v>668</v>
      </c>
      <c r="C115" s="18" t="s">
        <v>887</v>
      </c>
      <c r="D115" s="24" t="s">
        <v>699</v>
      </c>
      <c r="E115" s="28"/>
      <c r="F115" s="21">
        <f>ROUND(F196,2)</f>
        <v>0</v>
      </c>
      <c r="G115" s="29"/>
      <c r="H115" s="29"/>
      <c r="I115" s="27"/>
    </row>
    <row r="116" spans="1:9">
      <c r="A116" s="5">
        <v>115</v>
      </c>
      <c r="B116" s="62" t="s">
        <v>668</v>
      </c>
      <c r="C116" s="18" t="s">
        <v>888</v>
      </c>
      <c r="D116" s="24" t="s">
        <v>550</v>
      </c>
      <c r="E116" s="28"/>
      <c r="F116" s="21">
        <f>ROUND(F198,2)</f>
        <v>0</v>
      </c>
      <c r="G116" s="29"/>
      <c r="H116" s="29"/>
      <c r="I116" s="27"/>
    </row>
    <row r="117" spans="1:9">
      <c r="A117" s="5">
        <v>116</v>
      </c>
      <c r="B117" s="62" t="s">
        <v>668</v>
      </c>
      <c r="C117" s="18" t="s">
        <v>889</v>
      </c>
      <c r="D117" s="24" t="s">
        <v>546</v>
      </c>
      <c r="E117" s="28"/>
      <c r="F117" s="21">
        <f>ROUND(F201,2)</f>
        <v>0</v>
      </c>
      <c r="G117" s="29"/>
      <c r="H117" s="29"/>
      <c r="I117" s="27"/>
    </row>
    <row r="118" spans="1:9">
      <c r="A118" s="5">
        <v>117</v>
      </c>
      <c r="B118" s="62" t="s">
        <v>668</v>
      </c>
      <c r="C118" s="18" t="s">
        <v>890</v>
      </c>
      <c r="D118" s="24" t="s">
        <v>555</v>
      </c>
      <c r="E118" s="28"/>
      <c r="F118" s="21">
        <f>ROUND(F204,2)</f>
        <v>0</v>
      </c>
      <c r="G118" s="29"/>
      <c r="H118" s="29"/>
      <c r="I118" s="27"/>
    </row>
    <row r="119" spans="1:9" ht="82.8">
      <c r="A119" s="5">
        <v>118</v>
      </c>
      <c r="B119" s="31" t="s">
        <v>668</v>
      </c>
      <c r="C119" s="32" t="s">
        <v>874</v>
      </c>
      <c r="D119" s="33" t="s">
        <v>677</v>
      </c>
      <c r="E119" s="63" t="s">
        <v>702</v>
      </c>
      <c r="F119" s="35">
        <f>ROUND(SUM(I120:I127),2)</f>
        <v>0</v>
      </c>
      <c r="G119" s="36"/>
      <c r="H119" s="36"/>
      <c r="I119" s="52"/>
    </row>
    <row r="120" spans="1:9" ht="27.6">
      <c r="A120" s="5">
        <v>119</v>
      </c>
      <c r="B120" s="37" t="s">
        <v>668</v>
      </c>
      <c r="C120" s="38" t="s">
        <v>891</v>
      </c>
      <c r="D120" s="39" t="s">
        <v>892</v>
      </c>
      <c r="E120" s="67"/>
      <c r="F120" s="66" t="s">
        <v>95</v>
      </c>
      <c r="G120" s="69">
        <v>62</v>
      </c>
      <c r="H120" s="108"/>
      <c r="I120" s="50">
        <f>ROUND(Tabela14[[#This Row],[Količina]]*Tabela14[[#This Row],[cena/EM]],2)</f>
        <v>0</v>
      </c>
    </row>
    <row r="121" spans="1:9">
      <c r="A121" s="5">
        <v>120</v>
      </c>
      <c r="B121" s="37" t="s">
        <v>668</v>
      </c>
      <c r="C121" s="38" t="s">
        <v>893</v>
      </c>
      <c r="D121" s="39" t="s">
        <v>894</v>
      </c>
      <c r="E121" s="67" t="s">
        <v>895</v>
      </c>
      <c r="F121" s="66" t="s">
        <v>95</v>
      </c>
      <c r="G121" s="69">
        <v>140</v>
      </c>
      <c r="H121" s="108"/>
      <c r="I121" s="50">
        <f>ROUND(Tabela14[[#This Row],[Količina]]*Tabela14[[#This Row],[cena/EM]],2)</f>
        <v>0</v>
      </c>
    </row>
    <row r="122" spans="1:9">
      <c r="A122" s="5">
        <v>121</v>
      </c>
      <c r="B122" s="37" t="s">
        <v>668</v>
      </c>
      <c r="C122" s="38" t="s">
        <v>896</v>
      </c>
      <c r="D122" s="39" t="s">
        <v>729</v>
      </c>
      <c r="E122" s="82"/>
      <c r="F122" s="66" t="s">
        <v>95</v>
      </c>
      <c r="G122" s="69">
        <v>47.21</v>
      </c>
      <c r="H122" s="108"/>
      <c r="I122" s="50">
        <f>ROUND(Tabela14[[#This Row],[Količina]]*Tabela14[[#This Row],[cena/EM]],2)</f>
        <v>0</v>
      </c>
    </row>
    <row r="123" spans="1:9">
      <c r="A123" s="5">
        <v>122</v>
      </c>
      <c r="B123" s="37" t="s">
        <v>668</v>
      </c>
      <c r="C123" s="38" t="s">
        <v>897</v>
      </c>
      <c r="D123" s="39" t="s">
        <v>713</v>
      </c>
      <c r="E123" s="67" t="s">
        <v>898</v>
      </c>
      <c r="F123" s="66" t="s">
        <v>95</v>
      </c>
      <c r="G123" s="69">
        <v>48</v>
      </c>
      <c r="H123" s="108"/>
      <c r="I123" s="50">
        <f>ROUND(Tabela14[[#This Row],[Količina]]*Tabela14[[#This Row],[cena/EM]],2)</f>
        <v>0</v>
      </c>
    </row>
    <row r="124" spans="1:9">
      <c r="A124" s="5">
        <v>123</v>
      </c>
      <c r="B124" s="37" t="s">
        <v>668</v>
      </c>
      <c r="C124" s="38" t="s">
        <v>899</v>
      </c>
      <c r="D124" s="39" t="s">
        <v>715</v>
      </c>
      <c r="E124" s="67"/>
      <c r="F124" s="66" t="s">
        <v>25</v>
      </c>
      <c r="G124" s="69">
        <v>3</v>
      </c>
      <c r="H124" s="108"/>
      <c r="I124" s="50">
        <f>ROUND(Tabela14[[#This Row],[Količina]]*Tabela14[[#This Row],[cena/EM]],2)</f>
        <v>0</v>
      </c>
    </row>
    <row r="125" spans="1:9">
      <c r="A125" s="5">
        <v>124</v>
      </c>
      <c r="B125" s="37" t="s">
        <v>668</v>
      </c>
      <c r="C125" s="38" t="s">
        <v>900</v>
      </c>
      <c r="D125" s="39" t="s">
        <v>717</v>
      </c>
      <c r="E125" s="67"/>
      <c r="F125" s="66" t="s">
        <v>25</v>
      </c>
      <c r="G125" s="69">
        <v>5</v>
      </c>
      <c r="H125" s="108"/>
      <c r="I125" s="50">
        <f>ROUND(Tabela14[[#This Row],[Količina]]*Tabela14[[#This Row],[cena/EM]],2)</f>
        <v>0</v>
      </c>
    </row>
    <row r="126" spans="1:9">
      <c r="A126" s="5">
        <v>125</v>
      </c>
      <c r="B126" s="37" t="s">
        <v>668</v>
      </c>
      <c r="C126" s="38" t="s">
        <v>901</v>
      </c>
      <c r="D126" s="39" t="s">
        <v>902</v>
      </c>
      <c r="E126" s="67"/>
      <c r="F126" s="66" t="s">
        <v>25</v>
      </c>
      <c r="G126" s="69">
        <v>24</v>
      </c>
      <c r="H126" s="108"/>
      <c r="I126" s="50">
        <f>ROUND(Tabela14[[#This Row],[Količina]]*Tabela14[[#This Row],[cena/EM]],2)</f>
        <v>0</v>
      </c>
    </row>
    <row r="127" spans="1:9" ht="27.6">
      <c r="A127" s="5">
        <v>126</v>
      </c>
      <c r="B127" s="37" t="s">
        <v>668</v>
      </c>
      <c r="C127" s="38" t="s">
        <v>903</v>
      </c>
      <c r="D127" s="39" t="s">
        <v>731</v>
      </c>
      <c r="E127" s="67" t="s">
        <v>732</v>
      </c>
      <c r="F127" s="66" t="s">
        <v>90</v>
      </c>
      <c r="G127" s="69">
        <v>45</v>
      </c>
      <c r="H127" s="108"/>
      <c r="I127" s="50">
        <f>ROUND(Tabela14[[#This Row],[Količina]]*Tabela14[[#This Row],[cena/EM]],2)</f>
        <v>0</v>
      </c>
    </row>
    <row r="128" spans="1:9">
      <c r="A128" s="5">
        <v>127</v>
      </c>
      <c r="B128" s="31" t="s">
        <v>668</v>
      </c>
      <c r="C128" s="32" t="s">
        <v>875</v>
      </c>
      <c r="D128" s="33" t="s">
        <v>679</v>
      </c>
      <c r="E128" s="34"/>
      <c r="F128" s="35">
        <f>ROUND(SUM(I129:I141),2)</f>
        <v>0</v>
      </c>
      <c r="G128" s="52"/>
      <c r="H128" s="52"/>
      <c r="I128" s="49"/>
    </row>
    <row r="129" spans="1:9" ht="27.6">
      <c r="A129" s="5">
        <v>128</v>
      </c>
      <c r="B129" s="37" t="s">
        <v>668</v>
      </c>
      <c r="C129" s="38" t="s">
        <v>904</v>
      </c>
      <c r="D129" s="39" t="s">
        <v>734</v>
      </c>
      <c r="E129" s="39" t="s">
        <v>735</v>
      </c>
      <c r="F129" s="68" t="s">
        <v>90</v>
      </c>
      <c r="G129" s="69">
        <v>1.4</v>
      </c>
      <c r="H129" s="108"/>
      <c r="I129" s="50">
        <f>ROUND(Tabela14[[#This Row],[Količina]]*Tabela14[[#This Row],[cena/EM]],2)</f>
        <v>0</v>
      </c>
    </row>
    <row r="130" spans="1:9" ht="27.6">
      <c r="A130" s="5">
        <v>129</v>
      </c>
      <c r="B130" s="37" t="s">
        <v>668</v>
      </c>
      <c r="C130" s="38" t="s">
        <v>905</v>
      </c>
      <c r="D130" s="39" t="s">
        <v>737</v>
      </c>
      <c r="E130" s="67" t="s">
        <v>738</v>
      </c>
      <c r="F130" s="68" t="s">
        <v>95</v>
      </c>
      <c r="G130" s="69">
        <v>9</v>
      </c>
      <c r="H130" s="108"/>
      <c r="I130" s="50">
        <f>ROUND(Tabela14[[#This Row],[Količina]]*Tabela14[[#This Row],[cena/EM]],2)</f>
        <v>0</v>
      </c>
    </row>
    <row r="131" spans="1:9" ht="110.4">
      <c r="A131" s="5">
        <v>130</v>
      </c>
      <c r="B131" s="37" t="s">
        <v>668</v>
      </c>
      <c r="C131" s="38" t="s">
        <v>906</v>
      </c>
      <c r="D131" s="67" t="s">
        <v>740</v>
      </c>
      <c r="E131" s="39" t="s">
        <v>907</v>
      </c>
      <c r="F131" s="68" t="s">
        <v>95</v>
      </c>
      <c r="G131" s="69">
        <v>12.09</v>
      </c>
      <c r="H131" s="108"/>
      <c r="I131" s="50">
        <f>ROUND(Tabela14[[#This Row],[Količina]]*Tabela14[[#This Row],[cena/EM]],2)</f>
        <v>0</v>
      </c>
    </row>
    <row r="132" spans="1:9" ht="110.4">
      <c r="A132" s="5">
        <v>131</v>
      </c>
      <c r="B132" s="37" t="s">
        <v>668</v>
      </c>
      <c r="C132" s="38" t="s">
        <v>908</v>
      </c>
      <c r="D132" s="67" t="s">
        <v>740</v>
      </c>
      <c r="E132" s="39" t="s">
        <v>909</v>
      </c>
      <c r="F132" s="68" t="s">
        <v>95</v>
      </c>
      <c r="G132" s="69">
        <v>35.119999999999997</v>
      </c>
      <c r="H132" s="108"/>
      <c r="I132" s="50">
        <f>ROUND(Tabela14[[#This Row],[Količina]]*Tabela14[[#This Row],[cena/EM]],2)</f>
        <v>0</v>
      </c>
    </row>
    <row r="133" spans="1:9" ht="41.4">
      <c r="A133" s="5">
        <v>132</v>
      </c>
      <c r="B133" s="37" t="s">
        <v>668</v>
      </c>
      <c r="C133" s="38" t="s">
        <v>910</v>
      </c>
      <c r="D133" s="67" t="s">
        <v>911</v>
      </c>
      <c r="E133" s="39" t="s">
        <v>912</v>
      </c>
      <c r="F133" s="68" t="s">
        <v>95</v>
      </c>
      <c r="G133" s="69">
        <v>47.21</v>
      </c>
      <c r="H133" s="108"/>
      <c r="I133" s="50">
        <f>ROUND(Tabela14[[#This Row],[Količina]]*Tabela14[[#This Row],[cena/EM]],2)</f>
        <v>0</v>
      </c>
    </row>
    <row r="134" spans="1:9">
      <c r="A134" s="5">
        <v>133</v>
      </c>
      <c r="B134" s="37" t="s">
        <v>668</v>
      </c>
      <c r="C134" s="38" t="s">
        <v>913</v>
      </c>
      <c r="D134" s="39" t="s">
        <v>749</v>
      </c>
      <c r="E134" s="79" t="s">
        <v>750</v>
      </c>
      <c r="F134" s="66" t="s">
        <v>25</v>
      </c>
      <c r="G134" s="69">
        <v>5</v>
      </c>
      <c r="H134" s="108"/>
      <c r="I134" s="50">
        <f>ROUND(Tabela14[[#This Row],[Količina]]*Tabela14[[#This Row],[cena/EM]],2)</f>
        <v>0</v>
      </c>
    </row>
    <row r="135" spans="1:9" ht="27.6">
      <c r="A135" s="5">
        <v>134</v>
      </c>
      <c r="B135" s="37" t="s">
        <v>668</v>
      </c>
      <c r="C135" s="38" t="s">
        <v>914</v>
      </c>
      <c r="D135" s="39" t="s">
        <v>752</v>
      </c>
      <c r="E135" s="39"/>
      <c r="F135" s="66" t="s">
        <v>95</v>
      </c>
      <c r="G135" s="69">
        <v>47.21</v>
      </c>
      <c r="H135" s="108"/>
      <c r="I135" s="50">
        <f>ROUND(Tabela14[[#This Row],[Količina]]*Tabela14[[#This Row],[cena/EM]],2)</f>
        <v>0</v>
      </c>
    </row>
    <row r="136" spans="1:9">
      <c r="A136" s="5">
        <v>135</v>
      </c>
      <c r="B136" s="37" t="s">
        <v>668</v>
      </c>
      <c r="C136" s="38" t="s">
        <v>915</v>
      </c>
      <c r="D136" s="39" t="s">
        <v>916</v>
      </c>
      <c r="E136" s="39" t="s">
        <v>917</v>
      </c>
      <c r="F136" s="66" t="s">
        <v>95</v>
      </c>
      <c r="G136" s="69">
        <v>2.5</v>
      </c>
      <c r="H136" s="108"/>
      <c r="I136" s="50">
        <f>ROUND(Tabela14[[#This Row],[Količina]]*Tabela14[[#This Row],[cena/EM]],2)</f>
        <v>0</v>
      </c>
    </row>
    <row r="137" spans="1:9">
      <c r="A137" s="5">
        <v>136</v>
      </c>
      <c r="B137" s="37" t="s">
        <v>668</v>
      </c>
      <c r="C137" s="38" t="s">
        <v>918</v>
      </c>
      <c r="D137" s="40" t="s">
        <v>919</v>
      </c>
      <c r="E137" s="39"/>
      <c r="F137" s="66" t="s">
        <v>18</v>
      </c>
      <c r="G137" s="69">
        <v>16</v>
      </c>
      <c r="H137" s="108"/>
      <c r="I137" s="50">
        <f>ROUND(Tabela14[[#This Row],[Količina]]*Tabela14[[#This Row],[cena/EM]],2)</f>
        <v>0</v>
      </c>
    </row>
    <row r="138" spans="1:9">
      <c r="A138" s="5">
        <v>137</v>
      </c>
      <c r="B138" s="37" t="s">
        <v>668</v>
      </c>
      <c r="C138" s="38" t="s">
        <v>920</v>
      </c>
      <c r="D138" s="39" t="s">
        <v>921</v>
      </c>
      <c r="E138" s="39" t="s">
        <v>922</v>
      </c>
      <c r="F138" s="66" t="s">
        <v>95</v>
      </c>
      <c r="G138" s="69">
        <v>62.5</v>
      </c>
      <c r="H138" s="108"/>
      <c r="I138" s="50">
        <f>ROUND(Tabela14[[#This Row],[Količina]]*Tabela14[[#This Row],[cena/EM]],2)</f>
        <v>0</v>
      </c>
    </row>
    <row r="139" spans="1:9" ht="41.4">
      <c r="A139" s="5">
        <v>138</v>
      </c>
      <c r="B139" s="37" t="s">
        <v>668</v>
      </c>
      <c r="C139" s="38" t="s">
        <v>923</v>
      </c>
      <c r="D139" s="39" t="s">
        <v>924</v>
      </c>
      <c r="E139" s="39"/>
      <c r="F139" s="66" t="s">
        <v>95</v>
      </c>
      <c r="G139" s="69">
        <v>105</v>
      </c>
      <c r="H139" s="108"/>
      <c r="I139" s="50">
        <f>ROUND(Tabela14[[#This Row],[Količina]]*Tabela14[[#This Row],[cena/EM]],2)</f>
        <v>0</v>
      </c>
    </row>
    <row r="140" spans="1:9" ht="27.6">
      <c r="A140" s="5">
        <v>139</v>
      </c>
      <c r="B140" s="37" t="s">
        <v>668</v>
      </c>
      <c r="C140" s="38" t="s">
        <v>925</v>
      </c>
      <c r="D140" s="39" t="s">
        <v>926</v>
      </c>
      <c r="E140" s="39"/>
      <c r="F140" s="66" t="s">
        <v>95</v>
      </c>
      <c r="G140" s="69">
        <v>105</v>
      </c>
      <c r="H140" s="108"/>
      <c r="I140" s="50">
        <f>ROUND(Tabela14[[#This Row],[Količina]]*Tabela14[[#This Row],[cena/EM]],2)</f>
        <v>0</v>
      </c>
    </row>
    <row r="141" spans="1:9">
      <c r="A141" s="5">
        <v>140</v>
      </c>
      <c r="B141" s="37" t="s">
        <v>668</v>
      </c>
      <c r="C141" s="38" t="s">
        <v>927</v>
      </c>
      <c r="D141" s="39" t="s">
        <v>754</v>
      </c>
      <c r="E141" s="79" t="s">
        <v>755</v>
      </c>
      <c r="F141" s="80" t="s">
        <v>705</v>
      </c>
      <c r="G141" s="69">
        <v>1</v>
      </c>
      <c r="H141" s="108"/>
      <c r="I141" s="50">
        <f>ROUND(Tabela14[[#This Row],[Količina]]*Tabela14[[#This Row],[cena/EM]],2)</f>
        <v>0</v>
      </c>
    </row>
    <row r="142" spans="1:9">
      <c r="A142" s="5">
        <v>141</v>
      </c>
      <c r="B142" s="31" t="s">
        <v>668</v>
      </c>
      <c r="C142" s="32" t="s">
        <v>876</v>
      </c>
      <c r="D142" s="33" t="s">
        <v>877</v>
      </c>
      <c r="E142" s="34"/>
      <c r="F142" s="35">
        <f>ROUND(SUM(I143:I146),2)</f>
        <v>0</v>
      </c>
      <c r="G142" s="36"/>
      <c r="H142" s="36"/>
      <c r="I142" s="49"/>
    </row>
    <row r="143" spans="1:9" ht="96.6">
      <c r="A143" s="5">
        <v>142</v>
      </c>
      <c r="B143" s="37" t="s">
        <v>668</v>
      </c>
      <c r="C143" s="38" t="s">
        <v>928</v>
      </c>
      <c r="D143" s="39" t="s">
        <v>929</v>
      </c>
      <c r="E143" s="39" t="s">
        <v>930</v>
      </c>
      <c r="F143" s="80" t="s">
        <v>95</v>
      </c>
      <c r="G143" s="69">
        <v>251.2</v>
      </c>
      <c r="H143" s="108"/>
      <c r="I143" s="50">
        <f>ROUND(Tabela14[[#This Row],[Količina]]*Tabela14[[#This Row],[cena/EM]],2)</f>
        <v>0</v>
      </c>
    </row>
    <row r="144" spans="1:9" ht="82.8">
      <c r="A144" s="5">
        <v>143</v>
      </c>
      <c r="B144" s="37" t="s">
        <v>668</v>
      </c>
      <c r="C144" s="38" t="s">
        <v>931</v>
      </c>
      <c r="D144" s="39" t="s">
        <v>932</v>
      </c>
      <c r="E144" s="39" t="s">
        <v>933</v>
      </c>
      <c r="F144" s="80" t="s">
        <v>95</v>
      </c>
      <c r="G144" s="69">
        <v>56.5</v>
      </c>
      <c r="H144" s="108"/>
      <c r="I144" s="50">
        <f>ROUND(Tabela14[[#This Row],[Količina]]*Tabela14[[#This Row],[cena/EM]],2)</f>
        <v>0</v>
      </c>
    </row>
    <row r="145" spans="1:9" ht="27.6">
      <c r="A145" s="5">
        <v>144</v>
      </c>
      <c r="B145" s="37" t="s">
        <v>668</v>
      </c>
      <c r="C145" s="38" t="s">
        <v>934</v>
      </c>
      <c r="D145" s="39" t="s">
        <v>935</v>
      </c>
      <c r="E145" s="79" t="s">
        <v>936</v>
      </c>
      <c r="F145" s="80" t="s">
        <v>95</v>
      </c>
      <c r="G145" s="69">
        <v>12.5</v>
      </c>
      <c r="H145" s="108"/>
      <c r="I145" s="50">
        <f>ROUND(Tabela14[[#This Row],[Količina]]*Tabela14[[#This Row],[cena/EM]],2)</f>
        <v>0</v>
      </c>
    </row>
    <row r="146" spans="1:9">
      <c r="A146" s="5">
        <v>145</v>
      </c>
      <c r="B146" s="37" t="s">
        <v>668</v>
      </c>
      <c r="C146" s="38" t="s">
        <v>937</v>
      </c>
      <c r="D146" s="39" t="s">
        <v>938</v>
      </c>
      <c r="E146" s="79" t="s">
        <v>939</v>
      </c>
      <c r="F146" s="80" t="s">
        <v>95</v>
      </c>
      <c r="G146" s="69">
        <v>58</v>
      </c>
      <c r="H146" s="108"/>
      <c r="I146" s="50">
        <f>ROUND(Tabela14[[#This Row],[Količina]]*Tabela14[[#This Row],[cena/EM]],2)</f>
        <v>0</v>
      </c>
    </row>
    <row r="147" spans="1:9">
      <c r="A147" s="5">
        <v>146</v>
      </c>
      <c r="B147" s="31" t="s">
        <v>668</v>
      </c>
      <c r="C147" s="32" t="s">
        <v>878</v>
      </c>
      <c r="D147" s="33" t="s">
        <v>681</v>
      </c>
      <c r="E147" s="34"/>
      <c r="F147" s="35">
        <f>ROUND(SUM(I148:I153),2)</f>
        <v>0</v>
      </c>
      <c r="G147" s="36"/>
      <c r="H147" s="36"/>
      <c r="I147" s="49"/>
    </row>
    <row r="148" spans="1:9">
      <c r="A148" s="5">
        <v>147</v>
      </c>
      <c r="B148" s="37" t="s">
        <v>668</v>
      </c>
      <c r="C148" s="38" t="s">
        <v>940</v>
      </c>
      <c r="D148" s="39" t="s">
        <v>941</v>
      </c>
      <c r="E148" s="39" t="s">
        <v>942</v>
      </c>
      <c r="F148" s="80" t="s">
        <v>95</v>
      </c>
      <c r="G148" s="69">
        <v>65</v>
      </c>
      <c r="H148" s="108"/>
      <c r="I148" s="50">
        <f>ROUND(Tabela14[[#This Row],[Količina]]*Tabela14[[#This Row],[cena/EM]],2)</f>
        <v>0</v>
      </c>
    </row>
    <row r="149" spans="1:9">
      <c r="A149" s="5">
        <v>148</v>
      </c>
      <c r="B149" s="37" t="s">
        <v>668</v>
      </c>
      <c r="C149" s="38" t="s">
        <v>943</v>
      </c>
      <c r="D149" s="39" t="s">
        <v>944</v>
      </c>
      <c r="E149" s="39" t="s">
        <v>945</v>
      </c>
      <c r="F149" s="80" t="s">
        <v>95</v>
      </c>
      <c r="G149" s="69">
        <v>150</v>
      </c>
      <c r="H149" s="108"/>
      <c r="I149" s="50">
        <f>ROUND(Tabela14[[#This Row],[Količina]]*Tabela14[[#This Row],[cena/EM]],2)</f>
        <v>0</v>
      </c>
    </row>
    <row r="150" spans="1:9">
      <c r="A150" s="5">
        <v>149</v>
      </c>
      <c r="B150" s="37" t="s">
        <v>668</v>
      </c>
      <c r="C150" s="38" t="s">
        <v>946</v>
      </c>
      <c r="D150" s="39" t="s">
        <v>947</v>
      </c>
      <c r="E150" s="39"/>
      <c r="F150" s="80" t="s">
        <v>95</v>
      </c>
      <c r="G150" s="69">
        <v>7</v>
      </c>
      <c r="H150" s="108"/>
      <c r="I150" s="50">
        <f>ROUND(Tabela14[[#This Row],[Količina]]*Tabela14[[#This Row],[cena/EM]],2)</f>
        <v>0</v>
      </c>
    </row>
    <row r="151" spans="1:9">
      <c r="A151" s="5">
        <v>150</v>
      </c>
      <c r="B151" s="37" t="s">
        <v>668</v>
      </c>
      <c r="C151" s="38" t="s">
        <v>948</v>
      </c>
      <c r="D151" s="39" t="s">
        <v>949</v>
      </c>
      <c r="E151" s="39" t="s">
        <v>950</v>
      </c>
      <c r="F151" s="80" t="s">
        <v>95</v>
      </c>
      <c r="G151" s="69">
        <v>54</v>
      </c>
      <c r="H151" s="108"/>
      <c r="I151" s="50">
        <f>ROUND(Tabela14[[#This Row],[Količina]]*Tabela14[[#This Row],[cena/EM]],2)</f>
        <v>0</v>
      </c>
    </row>
    <row r="152" spans="1:9">
      <c r="A152" s="5">
        <v>151</v>
      </c>
      <c r="B152" s="37" t="s">
        <v>668</v>
      </c>
      <c r="C152" s="38" t="s">
        <v>951</v>
      </c>
      <c r="D152" s="39" t="s">
        <v>952</v>
      </c>
      <c r="E152" s="39"/>
      <c r="F152" s="80" t="s">
        <v>95</v>
      </c>
      <c r="G152" s="69">
        <v>330</v>
      </c>
      <c r="H152" s="108"/>
      <c r="I152" s="50">
        <f>ROUND(Tabela14[[#This Row],[Količina]]*Tabela14[[#This Row],[cena/EM]],2)</f>
        <v>0</v>
      </c>
    </row>
    <row r="153" spans="1:9">
      <c r="A153" s="5">
        <v>152</v>
      </c>
      <c r="B153" s="37" t="s">
        <v>668</v>
      </c>
      <c r="C153" s="38" t="s">
        <v>953</v>
      </c>
      <c r="D153" s="39" t="s">
        <v>954</v>
      </c>
      <c r="E153" s="39"/>
      <c r="F153" s="80" t="s">
        <v>95</v>
      </c>
      <c r="G153" s="69">
        <v>330</v>
      </c>
      <c r="H153" s="108"/>
      <c r="I153" s="50">
        <f>ROUND(Tabela14[[#This Row],[Količina]]*Tabela14[[#This Row],[cena/EM]],2)</f>
        <v>0</v>
      </c>
    </row>
    <row r="154" spans="1:9">
      <c r="A154" s="5">
        <v>153</v>
      </c>
      <c r="B154" s="31" t="s">
        <v>668</v>
      </c>
      <c r="C154" s="32" t="s">
        <v>879</v>
      </c>
      <c r="D154" s="33" t="s">
        <v>683</v>
      </c>
      <c r="E154" s="33"/>
      <c r="F154" s="35">
        <f>ROUND(SUM(I155:I157),2)</f>
        <v>0</v>
      </c>
      <c r="G154" s="36"/>
      <c r="H154" s="36"/>
      <c r="I154" s="49"/>
    </row>
    <row r="155" spans="1:9" ht="27.6">
      <c r="A155" s="5">
        <v>154</v>
      </c>
      <c r="B155" s="37" t="s">
        <v>668</v>
      </c>
      <c r="C155" s="38" t="s">
        <v>955</v>
      </c>
      <c r="D155" s="39" t="s">
        <v>759</v>
      </c>
      <c r="E155" s="39" t="s">
        <v>760</v>
      </c>
      <c r="F155" s="80" t="s">
        <v>165</v>
      </c>
      <c r="G155" s="69">
        <v>800</v>
      </c>
      <c r="H155" s="108"/>
      <c r="I155" s="50">
        <f>ROUND(Tabela14[[#This Row],[Količina]]*Tabela14[[#This Row],[cena/EM]],2)</f>
        <v>0</v>
      </c>
    </row>
    <row r="156" spans="1:9" ht="27.6">
      <c r="A156" s="5">
        <v>155</v>
      </c>
      <c r="B156" s="37" t="s">
        <v>668</v>
      </c>
      <c r="C156" s="38" t="s">
        <v>956</v>
      </c>
      <c r="D156" s="39" t="s">
        <v>759</v>
      </c>
      <c r="E156" s="39" t="s">
        <v>762</v>
      </c>
      <c r="F156" s="80" t="s">
        <v>165</v>
      </c>
      <c r="G156" s="69">
        <v>900</v>
      </c>
      <c r="H156" s="108"/>
      <c r="I156" s="50">
        <f>ROUND(Tabela14[[#This Row],[Količina]]*Tabela14[[#This Row],[cena/EM]],2)</f>
        <v>0</v>
      </c>
    </row>
    <row r="157" spans="1:9">
      <c r="A157" s="5">
        <v>156</v>
      </c>
      <c r="B157" s="37" t="s">
        <v>668</v>
      </c>
      <c r="C157" s="38" t="s">
        <v>957</v>
      </c>
      <c r="D157" s="39" t="s">
        <v>958</v>
      </c>
      <c r="E157" s="39"/>
      <c r="F157" s="80" t="s">
        <v>165</v>
      </c>
      <c r="G157" s="69">
        <v>1850</v>
      </c>
      <c r="H157" s="108"/>
      <c r="I157" s="50">
        <f>ROUND(Tabela14[[#This Row],[Količina]]*Tabela14[[#This Row],[cena/EM]],2)</f>
        <v>0</v>
      </c>
    </row>
    <row r="158" spans="1:9">
      <c r="A158" s="5">
        <v>157</v>
      </c>
      <c r="B158" s="31" t="s">
        <v>668</v>
      </c>
      <c r="C158" s="32" t="s">
        <v>880</v>
      </c>
      <c r="D158" s="33" t="s">
        <v>685</v>
      </c>
      <c r="E158" s="33"/>
      <c r="F158" s="35">
        <f>ROUND(SUM(I159:I160),2)</f>
        <v>0</v>
      </c>
      <c r="G158" s="36"/>
      <c r="H158" s="36"/>
      <c r="I158" s="49"/>
    </row>
    <row r="159" spans="1:9" ht="27.6">
      <c r="A159" s="5">
        <v>158</v>
      </c>
      <c r="B159" s="37" t="s">
        <v>668</v>
      </c>
      <c r="C159" s="38" t="s">
        <v>959</v>
      </c>
      <c r="D159" s="39" t="s">
        <v>960</v>
      </c>
      <c r="E159" s="79" t="s">
        <v>961</v>
      </c>
      <c r="F159" s="80" t="s">
        <v>90</v>
      </c>
      <c r="G159" s="69">
        <v>30.7</v>
      </c>
      <c r="H159" s="108"/>
      <c r="I159" s="50">
        <f>ROUND(Tabela14[[#This Row],[Količina]]*Tabela14[[#This Row],[cena/EM]],2)</f>
        <v>0</v>
      </c>
    </row>
    <row r="160" spans="1:9" ht="27.6">
      <c r="A160" s="5">
        <v>159</v>
      </c>
      <c r="B160" s="37" t="s">
        <v>668</v>
      </c>
      <c r="C160" s="38" t="s">
        <v>962</v>
      </c>
      <c r="D160" s="58" t="s">
        <v>963</v>
      </c>
      <c r="E160" s="79" t="s">
        <v>964</v>
      </c>
      <c r="F160" s="80" t="s">
        <v>90</v>
      </c>
      <c r="G160" s="69">
        <v>9</v>
      </c>
      <c r="H160" s="108"/>
      <c r="I160" s="50">
        <f>ROUND(Tabela14[[#This Row],[Količina]]*Tabela14[[#This Row],[cena/EM]],2)</f>
        <v>0</v>
      </c>
    </row>
    <row r="161" spans="1:9">
      <c r="A161" s="5">
        <v>160</v>
      </c>
      <c r="B161" s="31" t="s">
        <v>668</v>
      </c>
      <c r="C161" s="32" t="s">
        <v>881</v>
      </c>
      <c r="D161" s="33" t="s">
        <v>687</v>
      </c>
      <c r="E161" s="33"/>
      <c r="F161" s="35">
        <f>ROUND(SUM(I162:I174),2)</f>
        <v>0</v>
      </c>
      <c r="G161" s="36"/>
      <c r="H161" s="36"/>
      <c r="I161" s="49"/>
    </row>
    <row r="162" spans="1:9">
      <c r="A162" s="5">
        <v>161</v>
      </c>
      <c r="B162" s="37" t="s">
        <v>668</v>
      </c>
      <c r="C162" s="38" t="s">
        <v>965</v>
      </c>
      <c r="D162" s="39" t="s">
        <v>767</v>
      </c>
      <c r="E162" s="79" t="s">
        <v>768</v>
      </c>
      <c r="F162" s="43" t="s">
        <v>90</v>
      </c>
      <c r="G162" s="81">
        <v>11</v>
      </c>
      <c r="H162" s="108"/>
      <c r="I162" s="50">
        <f>ROUND(Tabela14[[#This Row],[Količina]]*Tabela14[[#This Row],[cena/EM]],2)</f>
        <v>0</v>
      </c>
    </row>
    <row r="163" spans="1:9" ht="27.6">
      <c r="A163" s="5">
        <v>162</v>
      </c>
      <c r="B163" s="37" t="s">
        <v>668</v>
      </c>
      <c r="C163" s="38" t="s">
        <v>966</v>
      </c>
      <c r="D163" s="39" t="s">
        <v>770</v>
      </c>
      <c r="E163" s="39"/>
      <c r="F163" s="43" t="s">
        <v>90</v>
      </c>
      <c r="G163" s="81">
        <v>4</v>
      </c>
      <c r="H163" s="108"/>
      <c r="I163" s="50">
        <f>ROUND(Tabela14[[#This Row],[Količina]]*Tabela14[[#This Row],[cena/EM]],2)</f>
        <v>0</v>
      </c>
    </row>
    <row r="164" spans="1:9">
      <c r="A164" s="5">
        <v>163</v>
      </c>
      <c r="B164" s="37" t="s">
        <v>668</v>
      </c>
      <c r="C164" s="38" t="s">
        <v>967</v>
      </c>
      <c r="D164" s="39" t="s">
        <v>772</v>
      </c>
      <c r="E164" s="39"/>
      <c r="F164" s="66" t="s">
        <v>95</v>
      </c>
      <c r="G164" s="81">
        <v>11.5</v>
      </c>
      <c r="H164" s="108"/>
      <c r="I164" s="50">
        <f>ROUND(Tabela14[[#This Row],[Količina]]*Tabela14[[#This Row],[cena/EM]],2)</f>
        <v>0</v>
      </c>
    </row>
    <row r="165" spans="1:9">
      <c r="A165" s="5">
        <v>164</v>
      </c>
      <c r="B165" s="37" t="s">
        <v>668</v>
      </c>
      <c r="C165" s="38" t="s">
        <v>968</v>
      </c>
      <c r="D165" s="39" t="s">
        <v>774</v>
      </c>
      <c r="E165" s="39" t="s">
        <v>768</v>
      </c>
      <c r="F165" s="43" t="s">
        <v>90</v>
      </c>
      <c r="G165" s="81">
        <v>7</v>
      </c>
      <c r="H165" s="108"/>
      <c r="I165" s="50">
        <f>ROUND(Tabela14[[#This Row],[Količina]]*Tabela14[[#This Row],[cena/EM]],2)</f>
        <v>0</v>
      </c>
    </row>
    <row r="166" spans="1:9">
      <c r="A166" s="5">
        <v>165</v>
      </c>
      <c r="B166" s="37" t="s">
        <v>668</v>
      </c>
      <c r="C166" s="38" t="s">
        <v>969</v>
      </c>
      <c r="D166" s="39" t="s">
        <v>776</v>
      </c>
      <c r="E166" s="39"/>
      <c r="F166" s="43" t="s">
        <v>90</v>
      </c>
      <c r="G166" s="81">
        <v>3.5</v>
      </c>
      <c r="H166" s="108"/>
      <c r="I166" s="50">
        <f>ROUND(Tabela14[[#This Row],[Količina]]*Tabela14[[#This Row],[cena/EM]],2)</f>
        <v>0</v>
      </c>
    </row>
    <row r="167" spans="1:9">
      <c r="A167" s="5">
        <v>166</v>
      </c>
      <c r="B167" s="37" t="s">
        <v>668</v>
      </c>
      <c r="C167" s="38" t="s">
        <v>970</v>
      </c>
      <c r="D167" s="39" t="s">
        <v>778</v>
      </c>
      <c r="E167" s="39"/>
      <c r="F167" s="66" t="s">
        <v>25</v>
      </c>
      <c r="G167" s="69">
        <v>3</v>
      </c>
      <c r="H167" s="108"/>
      <c r="I167" s="50">
        <f>ROUND(Tabela14[[#This Row],[Količina]]*Tabela14[[#This Row],[cena/EM]],2)</f>
        <v>0</v>
      </c>
    </row>
    <row r="168" spans="1:9" ht="27.6">
      <c r="A168" s="5">
        <v>167</v>
      </c>
      <c r="B168" s="37" t="s">
        <v>668</v>
      </c>
      <c r="C168" s="38" t="s">
        <v>971</v>
      </c>
      <c r="D168" s="39" t="s">
        <v>972</v>
      </c>
      <c r="E168" s="79" t="s">
        <v>781</v>
      </c>
      <c r="F168" s="43" t="s">
        <v>18</v>
      </c>
      <c r="G168" s="69">
        <v>5.4</v>
      </c>
      <c r="H168" s="108"/>
      <c r="I168" s="50">
        <f>ROUND(Tabela14[[#This Row],[Količina]]*Tabela14[[#This Row],[cena/EM]],2)</f>
        <v>0</v>
      </c>
    </row>
    <row r="169" spans="1:9" ht="27.6">
      <c r="A169" s="5">
        <v>168</v>
      </c>
      <c r="B169" s="37" t="s">
        <v>668</v>
      </c>
      <c r="C169" s="38" t="s">
        <v>973</v>
      </c>
      <c r="D169" s="39" t="s">
        <v>974</v>
      </c>
      <c r="E169" s="79" t="s">
        <v>785</v>
      </c>
      <c r="F169" s="43" t="s">
        <v>18</v>
      </c>
      <c r="G169" s="69">
        <v>0.5</v>
      </c>
      <c r="H169" s="108"/>
      <c r="I169" s="50">
        <f>ROUND(Tabela14[[#This Row],[Količina]]*Tabela14[[#This Row],[cena/EM]],2)</f>
        <v>0</v>
      </c>
    </row>
    <row r="170" spans="1:9" ht="27.6">
      <c r="A170" s="5">
        <v>169</v>
      </c>
      <c r="B170" s="37" t="s">
        <v>668</v>
      </c>
      <c r="C170" s="38" t="s">
        <v>975</v>
      </c>
      <c r="D170" s="39" t="s">
        <v>976</v>
      </c>
      <c r="E170" s="79" t="s">
        <v>787</v>
      </c>
      <c r="F170" s="43" t="s">
        <v>18</v>
      </c>
      <c r="G170" s="69">
        <v>21.3</v>
      </c>
      <c r="H170" s="108"/>
      <c r="I170" s="50">
        <f>ROUND(Tabela14[[#This Row],[Količina]]*Tabela14[[#This Row],[cena/EM]],2)</f>
        <v>0</v>
      </c>
    </row>
    <row r="171" spans="1:9">
      <c r="A171" s="5">
        <v>170</v>
      </c>
      <c r="B171" s="37" t="s">
        <v>668</v>
      </c>
      <c r="C171" s="38" t="s">
        <v>977</v>
      </c>
      <c r="D171" s="39" t="s">
        <v>978</v>
      </c>
      <c r="E171" s="79" t="s">
        <v>979</v>
      </c>
      <c r="F171" s="43" t="s">
        <v>25</v>
      </c>
      <c r="G171" s="69">
        <v>2</v>
      </c>
      <c r="H171" s="108"/>
      <c r="I171" s="50">
        <f>ROUND(Tabela14[[#This Row],[Količina]]*Tabela14[[#This Row],[cena/EM]],2)</f>
        <v>0</v>
      </c>
    </row>
    <row r="172" spans="1:9" ht="27.6">
      <c r="A172" s="5">
        <v>171</v>
      </c>
      <c r="B172" s="37" t="s">
        <v>668</v>
      </c>
      <c r="C172" s="38" t="s">
        <v>980</v>
      </c>
      <c r="D172" s="79" t="s">
        <v>789</v>
      </c>
      <c r="E172" s="39"/>
      <c r="F172" s="43" t="s">
        <v>25</v>
      </c>
      <c r="G172" s="69">
        <v>2</v>
      </c>
      <c r="H172" s="108"/>
      <c r="I172" s="50">
        <f>ROUND(Tabela14[[#This Row],[Količina]]*Tabela14[[#This Row],[cena/EM]],2)</f>
        <v>0</v>
      </c>
    </row>
    <row r="173" spans="1:9">
      <c r="A173" s="5">
        <v>172</v>
      </c>
      <c r="B173" s="37" t="s">
        <v>668</v>
      </c>
      <c r="C173" s="38" t="s">
        <v>981</v>
      </c>
      <c r="D173" s="39" t="s">
        <v>791</v>
      </c>
      <c r="E173" s="39"/>
      <c r="F173" s="43" t="s">
        <v>25</v>
      </c>
      <c r="G173" s="69">
        <v>5</v>
      </c>
      <c r="H173" s="108"/>
      <c r="I173" s="50">
        <f>ROUND(Tabela14[[#This Row],[Količina]]*Tabela14[[#This Row],[cena/EM]],2)</f>
        <v>0</v>
      </c>
    </row>
    <row r="174" spans="1:9">
      <c r="A174" s="5">
        <v>173</v>
      </c>
      <c r="B174" s="37" t="s">
        <v>668</v>
      </c>
      <c r="C174" s="38" t="s">
        <v>982</v>
      </c>
      <c r="D174" s="39" t="s">
        <v>795</v>
      </c>
      <c r="E174" s="39"/>
      <c r="F174" s="43" t="s">
        <v>25</v>
      </c>
      <c r="G174" s="69">
        <v>1</v>
      </c>
      <c r="H174" s="108"/>
      <c r="I174" s="50">
        <f>ROUND(Tabela14[[#This Row],[Količina]]*Tabela14[[#This Row],[cena/EM]],2)</f>
        <v>0</v>
      </c>
    </row>
    <row r="175" spans="1:9" ht="138">
      <c r="A175" s="5">
        <v>174</v>
      </c>
      <c r="B175" s="31" t="s">
        <v>668</v>
      </c>
      <c r="C175" s="32" t="s">
        <v>882</v>
      </c>
      <c r="D175" s="33" t="s">
        <v>689</v>
      </c>
      <c r="E175" s="63" t="s">
        <v>796</v>
      </c>
      <c r="F175" s="35">
        <f>ROUND(SUM(I176:I177),2)</f>
        <v>0</v>
      </c>
      <c r="G175" s="36"/>
      <c r="H175" s="36"/>
      <c r="I175" s="49"/>
    </row>
    <row r="176" spans="1:9" ht="27.6">
      <c r="A176" s="5">
        <v>175</v>
      </c>
      <c r="B176" s="37" t="s">
        <v>668</v>
      </c>
      <c r="C176" s="38" t="s">
        <v>983</v>
      </c>
      <c r="D176" s="39" t="s">
        <v>984</v>
      </c>
      <c r="E176" s="39" t="s">
        <v>985</v>
      </c>
      <c r="F176" s="80" t="s">
        <v>18</v>
      </c>
      <c r="G176" s="69">
        <v>39</v>
      </c>
      <c r="H176" s="108"/>
      <c r="I176" s="50">
        <f>ROUND(Tabela14[[#This Row],[Količina]]*Tabela14[[#This Row],[cena/EM]],2)</f>
        <v>0</v>
      </c>
    </row>
    <row r="177" spans="1:9" ht="41.4">
      <c r="A177" s="5">
        <v>176</v>
      </c>
      <c r="B177" s="37" t="s">
        <v>668</v>
      </c>
      <c r="C177" s="38" t="s">
        <v>986</v>
      </c>
      <c r="D177" s="39" t="s">
        <v>987</v>
      </c>
      <c r="E177" s="39" t="s">
        <v>988</v>
      </c>
      <c r="F177" s="80" t="s">
        <v>18</v>
      </c>
      <c r="G177" s="69">
        <v>37.049999999999997</v>
      </c>
      <c r="H177" s="108"/>
      <c r="I177" s="50">
        <f>ROUND(Tabela14[[#This Row],[Količina]]*Tabela14[[#This Row],[cena/EM]],2)</f>
        <v>0</v>
      </c>
    </row>
    <row r="178" spans="1:9" ht="82.8">
      <c r="A178" s="5">
        <v>177</v>
      </c>
      <c r="B178" s="31" t="s">
        <v>668</v>
      </c>
      <c r="C178" s="32" t="s">
        <v>883</v>
      </c>
      <c r="D178" s="33" t="s">
        <v>691</v>
      </c>
      <c r="E178" s="63" t="s">
        <v>817</v>
      </c>
      <c r="F178" s="35">
        <f>ROUND(SUM(I179:I183),2)</f>
        <v>0</v>
      </c>
      <c r="G178" s="36"/>
      <c r="H178" s="36"/>
      <c r="I178" s="49"/>
    </row>
    <row r="179" spans="1:9" ht="138">
      <c r="A179" s="5">
        <v>178</v>
      </c>
      <c r="B179" s="37" t="s">
        <v>668</v>
      </c>
      <c r="C179" s="38" t="s">
        <v>989</v>
      </c>
      <c r="D179" s="39" t="s">
        <v>990</v>
      </c>
      <c r="E179" s="39" t="s">
        <v>991</v>
      </c>
      <c r="F179" s="43" t="s">
        <v>25</v>
      </c>
      <c r="G179" s="69">
        <v>1</v>
      </c>
      <c r="H179" s="108"/>
      <c r="I179" s="50">
        <f>ROUND(Tabela14[[#This Row],[Količina]]*Tabela14[[#This Row],[cena/EM]],2)</f>
        <v>0</v>
      </c>
    </row>
    <row r="180" spans="1:9" ht="138">
      <c r="A180" s="5">
        <v>179</v>
      </c>
      <c r="B180" s="37" t="s">
        <v>668</v>
      </c>
      <c r="C180" s="38" t="s">
        <v>992</v>
      </c>
      <c r="D180" s="39" t="s">
        <v>993</v>
      </c>
      <c r="E180" s="39" t="s">
        <v>994</v>
      </c>
      <c r="F180" s="43" t="s">
        <v>25</v>
      </c>
      <c r="G180" s="69">
        <v>1</v>
      </c>
      <c r="H180" s="108"/>
      <c r="I180" s="50">
        <f>ROUND(Tabela14[[#This Row],[Količina]]*Tabela14[[#This Row],[cena/EM]],2)</f>
        <v>0</v>
      </c>
    </row>
    <row r="181" spans="1:9" ht="165.6">
      <c r="A181" s="5">
        <v>180</v>
      </c>
      <c r="B181" s="37" t="s">
        <v>668</v>
      </c>
      <c r="C181" s="38" t="s">
        <v>995</v>
      </c>
      <c r="D181" s="39" t="s">
        <v>996</v>
      </c>
      <c r="E181" s="39" t="s">
        <v>997</v>
      </c>
      <c r="F181" s="43" t="s">
        <v>25</v>
      </c>
      <c r="G181" s="69">
        <v>6</v>
      </c>
      <c r="H181" s="108"/>
      <c r="I181" s="50">
        <f>ROUND(Tabela14[[#This Row],[Količina]]*Tabela14[[#This Row],[cena/EM]],2)</f>
        <v>0</v>
      </c>
    </row>
    <row r="182" spans="1:9" ht="179.4">
      <c r="A182" s="5">
        <v>181</v>
      </c>
      <c r="B182" s="37" t="s">
        <v>668</v>
      </c>
      <c r="C182" s="38" t="s">
        <v>998</v>
      </c>
      <c r="D182" s="39" t="s">
        <v>999</v>
      </c>
      <c r="E182" s="39" t="s">
        <v>1000</v>
      </c>
      <c r="F182" s="43" t="s">
        <v>25</v>
      </c>
      <c r="G182" s="69">
        <v>16</v>
      </c>
      <c r="H182" s="108"/>
      <c r="I182" s="50">
        <f>ROUND(Tabela14[[#This Row],[Količina]]*Tabela14[[#This Row],[cena/EM]],2)</f>
        <v>0</v>
      </c>
    </row>
    <row r="183" spans="1:9" ht="179.4">
      <c r="A183" s="5">
        <v>182</v>
      </c>
      <c r="B183" s="37" t="s">
        <v>668</v>
      </c>
      <c r="C183" s="38" t="s">
        <v>1001</v>
      </c>
      <c r="D183" s="39" t="s">
        <v>999</v>
      </c>
      <c r="E183" s="39" t="s">
        <v>1002</v>
      </c>
      <c r="F183" s="43" t="s">
        <v>25</v>
      </c>
      <c r="G183" s="69">
        <v>1</v>
      </c>
      <c r="H183" s="108"/>
      <c r="I183" s="50">
        <f>ROUND(Tabela14[[#This Row],[Količina]]*Tabela14[[#This Row],[cena/EM]],2)</f>
        <v>0</v>
      </c>
    </row>
    <row r="184" spans="1:9" ht="69">
      <c r="A184" s="5">
        <v>183</v>
      </c>
      <c r="B184" s="31" t="s">
        <v>668</v>
      </c>
      <c r="C184" s="32" t="s">
        <v>884</v>
      </c>
      <c r="D184" s="33" t="s">
        <v>693</v>
      </c>
      <c r="E184" s="63" t="s">
        <v>833</v>
      </c>
      <c r="F184" s="35">
        <f>ROUND(SUM(I185:I188),2)</f>
        <v>0</v>
      </c>
      <c r="G184" s="36"/>
      <c r="H184" s="36"/>
      <c r="I184" s="49"/>
    </row>
    <row r="185" spans="1:9" ht="76.8" customHeight="1">
      <c r="A185" s="5">
        <v>184</v>
      </c>
      <c r="B185" s="37" t="s">
        <v>668</v>
      </c>
      <c r="C185" s="38" t="s">
        <v>1003</v>
      </c>
      <c r="D185" s="39" t="s">
        <v>1004</v>
      </c>
      <c r="E185" s="39" t="s">
        <v>1005</v>
      </c>
      <c r="F185" s="43" t="s">
        <v>25</v>
      </c>
      <c r="G185" s="69">
        <v>1</v>
      </c>
      <c r="H185" s="108"/>
      <c r="I185" s="50">
        <f>ROUND(Tabela14[[#This Row],[Količina]]*Tabela14[[#This Row],[cena/EM]],2)</f>
        <v>0</v>
      </c>
    </row>
    <row r="186" spans="1:9" ht="69">
      <c r="A186" s="5">
        <v>185</v>
      </c>
      <c r="B186" s="37" t="s">
        <v>668</v>
      </c>
      <c r="C186" s="38" t="s">
        <v>1006</v>
      </c>
      <c r="D186" s="39" t="s">
        <v>1007</v>
      </c>
      <c r="E186" s="39" t="s">
        <v>1008</v>
      </c>
      <c r="F186" s="43" t="s">
        <v>25</v>
      </c>
      <c r="G186" s="69">
        <v>1</v>
      </c>
      <c r="H186" s="108"/>
      <c r="I186" s="50">
        <f>ROUND(Tabela14[[#This Row],[Količina]]*Tabela14[[#This Row],[cena/EM]],2)</f>
        <v>0</v>
      </c>
    </row>
    <row r="187" spans="1:9" ht="124.2">
      <c r="A187" s="5">
        <v>186</v>
      </c>
      <c r="B187" s="37" t="s">
        <v>668</v>
      </c>
      <c r="C187" s="38" t="s">
        <v>1009</v>
      </c>
      <c r="D187" s="39" t="s">
        <v>1010</v>
      </c>
      <c r="E187" s="39" t="s">
        <v>1011</v>
      </c>
      <c r="F187" s="43" t="s">
        <v>25</v>
      </c>
      <c r="G187" s="69">
        <v>2</v>
      </c>
      <c r="H187" s="108"/>
      <c r="I187" s="50">
        <f>ROUND(Tabela14[[#This Row],[Količina]]*Tabela14[[#This Row],[cena/EM]],2)</f>
        <v>0</v>
      </c>
    </row>
    <row r="188" spans="1:9" ht="151.80000000000001">
      <c r="A188" s="5">
        <v>187</v>
      </c>
      <c r="B188" s="37" t="s">
        <v>668</v>
      </c>
      <c r="C188" s="38" t="s">
        <v>1012</v>
      </c>
      <c r="D188" s="39" t="s">
        <v>1013</v>
      </c>
      <c r="E188" s="39" t="s">
        <v>1014</v>
      </c>
      <c r="F188" s="43" t="s">
        <v>25</v>
      </c>
      <c r="G188" s="69">
        <v>1</v>
      </c>
      <c r="H188" s="108"/>
      <c r="I188" s="50">
        <f>ROUND(Tabela14[[#This Row],[Količina]]*Tabela14[[#This Row],[cena/EM]],2)</f>
        <v>0</v>
      </c>
    </row>
    <row r="189" spans="1:9">
      <c r="A189" s="5">
        <v>188</v>
      </c>
      <c r="B189" s="31" t="s">
        <v>668</v>
      </c>
      <c r="C189" s="32" t="s">
        <v>885</v>
      </c>
      <c r="D189" s="33" t="s">
        <v>695</v>
      </c>
      <c r="E189" s="63" t="s">
        <v>842</v>
      </c>
      <c r="F189" s="35">
        <f>ROUND(SUM(I190:I192),2)</f>
        <v>0</v>
      </c>
      <c r="G189" s="36"/>
      <c r="H189" s="36"/>
      <c r="I189" s="49"/>
    </row>
    <row r="190" spans="1:9" ht="41.4">
      <c r="A190" s="5">
        <v>189</v>
      </c>
      <c r="B190" s="37" t="s">
        <v>668</v>
      </c>
      <c r="C190" s="38" t="s">
        <v>1015</v>
      </c>
      <c r="D190" s="39" t="s">
        <v>844</v>
      </c>
      <c r="E190" s="39" t="s">
        <v>845</v>
      </c>
      <c r="F190" s="66" t="s">
        <v>95</v>
      </c>
      <c r="G190" s="69">
        <v>23.7</v>
      </c>
      <c r="H190" s="108"/>
      <c r="I190" s="50">
        <f>ROUND(Tabela14[[#This Row],[Količina]]*Tabela14[[#This Row],[cena/EM]],2)</f>
        <v>0</v>
      </c>
    </row>
    <row r="191" spans="1:9" ht="27.6">
      <c r="A191" s="5">
        <v>190</v>
      </c>
      <c r="B191" s="37" t="s">
        <v>668</v>
      </c>
      <c r="C191" s="38" t="s">
        <v>1016</v>
      </c>
      <c r="D191" s="39" t="s">
        <v>847</v>
      </c>
      <c r="E191" s="39"/>
      <c r="F191" s="66" t="s">
        <v>95</v>
      </c>
      <c r="G191" s="69">
        <v>12.09</v>
      </c>
      <c r="H191" s="108"/>
      <c r="I191" s="50">
        <f>ROUND(Tabela14[[#This Row],[Količina]]*Tabela14[[#This Row],[cena/EM]],2)</f>
        <v>0</v>
      </c>
    </row>
    <row r="192" spans="1:9" ht="27.6">
      <c r="A192" s="5">
        <v>191</v>
      </c>
      <c r="B192" s="37" t="s">
        <v>668</v>
      </c>
      <c r="C192" s="38" t="s">
        <v>1017</v>
      </c>
      <c r="D192" s="39" t="s">
        <v>852</v>
      </c>
      <c r="E192" s="39"/>
      <c r="F192" s="66" t="s">
        <v>18</v>
      </c>
      <c r="G192" s="69">
        <v>5.35</v>
      </c>
      <c r="H192" s="108"/>
      <c r="I192" s="50">
        <f>ROUND(Tabela14[[#This Row],[Količina]]*Tabela14[[#This Row],[cena/EM]],2)</f>
        <v>0</v>
      </c>
    </row>
    <row r="193" spans="1:9">
      <c r="A193" s="5">
        <v>192</v>
      </c>
      <c r="B193" s="31" t="s">
        <v>668</v>
      </c>
      <c r="C193" s="32" t="s">
        <v>886</v>
      </c>
      <c r="D193" s="33" t="s">
        <v>697</v>
      </c>
      <c r="E193" s="63"/>
      <c r="F193" s="35">
        <f>ROUND(SUM(I194:I195),2)</f>
        <v>0</v>
      </c>
      <c r="G193" s="36"/>
      <c r="H193" s="36"/>
      <c r="I193" s="49"/>
    </row>
    <row r="194" spans="1:9" ht="46.2" customHeight="1">
      <c r="A194" s="5">
        <v>193</v>
      </c>
      <c r="B194" s="37" t="s">
        <v>668</v>
      </c>
      <c r="C194" s="38" t="s">
        <v>1018</v>
      </c>
      <c r="D194" s="39" t="s">
        <v>854</v>
      </c>
      <c r="E194" s="39" t="s">
        <v>855</v>
      </c>
      <c r="F194" s="66" t="s">
        <v>95</v>
      </c>
      <c r="G194" s="69">
        <v>16.5</v>
      </c>
      <c r="H194" s="108"/>
      <c r="I194" s="50">
        <f>ROUND(Tabela14[[#This Row],[Količina]]*Tabela14[[#This Row],[cena/EM]],2)</f>
        <v>0</v>
      </c>
    </row>
    <row r="195" spans="1:9" ht="41.4">
      <c r="A195" s="5">
        <v>194</v>
      </c>
      <c r="B195" s="37" t="s">
        <v>668</v>
      </c>
      <c r="C195" s="38" t="s">
        <v>1019</v>
      </c>
      <c r="D195" s="39" t="s">
        <v>857</v>
      </c>
      <c r="E195" s="39" t="s">
        <v>858</v>
      </c>
      <c r="F195" s="68" t="s">
        <v>95</v>
      </c>
      <c r="G195" s="69">
        <v>47.3</v>
      </c>
      <c r="H195" s="108"/>
      <c r="I195" s="50">
        <f>ROUND(Tabela14[[#This Row],[Količina]]*Tabela14[[#This Row],[cena/EM]],2)</f>
        <v>0</v>
      </c>
    </row>
    <row r="196" spans="1:9">
      <c r="A196" s="5">
        <v>195</v>
      </c>
      <c r="B196" s="31" t="s">
        <v>668</v>
      </c>
      <c r="C196" s="32" t="s">
        <v>887</v>
      </c>
      <c r="D196" s="33" t="s">
        <v>699</v>
      </c>
      <c r="E196" s="63" t="s">
        <v>862</v>
      </c>
      <c r="F196" s="35">
        <f>ROUND(SUM(I197),2)</f>
        <v>0</v>
      </c>
      <c r="G196" s="36"/>
      <c r="H196" s="36"/>
      <c r="I196" s="49"/>
    </row>
    <row r="197" spans="1:9" ht="27.6">
      <c r="A197" s="5">
        <v>196</v>
      </c>
      <c r="B197" s="37" t="s">
        <v>668</v>
      </c>
      <c r="C197" s="73" t="s">
        <v>1020</v>
      </c>
      <c r="D197" s="39" t="s">
        <v>4329</v>
      </c>
      <c r="E197" s="67"/>
      <c r="F197" s="66" t="s">
        <v>95</v>
      </c>
      <c r="G197" s="69">
        <v>141</v>
      </c>
      <c r="H197" s="108"/>
      <c r="I197" s="50">
        <f>ROUND(Tabela14[[#This Row],[Količina]]*Tabela14[[#This Row],[cena/EM]],2)</f>
        <v>0</v>
      </c>
    </row>
    <row r="198" spans="1:9">
      <c r="A198" s="5">
        <v>197</v>
      </c>
      <c r="B198" s="31" t="s">
        <v>668</v>
      </c>
      <c r="C198" s="32" t="s">
        <v>888</v>
      </c>
      <c r="D198" s="33" t="s">
        <v>550</v>
      </c>
      <c r="E198" s="63" t="s">
        <v>864</v>
      </c>
      <c r="F198" s="35">
        <f>ROUND(SUM(I199:I200),2)</f>
        <v>0</v>
      </c>
      <c r="G198" s="36"/>
      <c r="H198" s="36"/>
      <c r="I198" s="49"/>
    </row>
    <row r="199" spans="1:9" ht="41.4">
      <c r="A199" s="5">
        <v>198</v>
      </c>
      <c r="B199" s="37" t="s">
        <v>668</v>
      </c>
      <c r="C199" s="38" t="s">
        <v>1021</v>
      </c>
      <c r="D199" s="39" t="s">
        <v>1022</v>
      </c>
      <c r="E199" s="39"/>
      <c r="F199" s="68" t="s">
        <v>95</v>
      </c>
      <c r="G199" s="69">
        <v>35.119999999999997</v>
      </c>
      <c r="H199" s="108"/>
      <c r="I199" s="50">
        <f>ROUND(Tabela14[[#This Row],[Količina]]*Tabela14[[#This Row],[cena/EM]],2)</f>
        <v>0</v>
      </c>
    </row>
    <row r="200" spans="1:9" ht="41.4">
      <c r="A200" s="5">
        <v>199</v>
      </c>
      <c r="B200" s="37" t="s">
        <v>668</v>
      </c>
      <c r="C200" s="38" t="s">
        <v>1023</v>
      </c>
      <c r="D200" s="39" t="s">
        <v>1024</v>
      </c>
      <c r="E200" s="39"/>
      <c r="F200" s="68" t="s">
        <v>18</v>
      </c>
      <c r="G200" s="69">
        <v>36</v>
      </c>
      <c r="H200" s="108"/>
      <c r="I200" s="50">
        <f>ROUND(Tabela14[[#This Row],[Količina]]*Tabela14[[#This Row],[cena/EM]],2)</f>
        <v>0</v>
      </c>
    </row>
    <row r="201" spans="1:9">
      <c r="A201" s="5">
        <v>200</v>
      </c>
      <c r="B201" s="31" t="s">
        <v>668</v>
      </c>
      <c r="C201" s="32" t="s">
        <v>889</v>
      </c>
      <c r="D201" s="33" t="s">
        <v>546</v>
      </c>
      <c r="E201" s="63"/>
      <c r="F201" s="35">
        <f>ROUND(SUM(I202:I203),2)</f>
        <v>0</v>
      </c>
      <c r="G201" s="36"/>
      <c r="H201" s="36"/>
      <c r="I201" s="49"/>
    </row>
    <row r="202" spans="1:9">
      <c r="A202" s="5">
        <v>201</v>
      </c>
      <c r="B202" s="37" t="s">
        <v>668</v>
      </c>
      <c r="C202" s="38" t="s">
        <v>1025</v>
      </c>
      <c r="D202" s="39" t="s">
        <v>1026</v>
      </c>
      <c r="E202" s="39" t="s">
        <v>1027</v>
      </c>
      <c r="F202" s="68" t="s">
        <v>18</v>
      </c>
      <c r="G202" s="69">
        <v>67.2</v>
      </c>
      <c r="H202" s="108"/>
      <c r="I202" s="50">
        <f>ROUND(Tabela14[[#This Row],[Količina]]*Tabela14[[#This Row],[cena/EM]],2)</f>
        <v>0</v>
      </c>
    </row>
    <row r="203" spans="1:9" ht="27.6">
      <c r="A203" s="5">
        <v>202</v>
      </c>
      <c r="B203" s="37" t="s">
        <v>668</v>
      </c>
      <c r="C203" s="38" t="s">
        <v>1028</v>
      </c>
      <c r="D203" s="39" t="s">
        <v>1029</v>
      </c>
      <c r="E203" s="39" t="s">
        <v>1030</v>
      </c>
      <c r="F203" s="68" t="s">
        <v>18</v>
      </c>
      <c r="G203" s="69">
        <v>6.4</v>
      </c>
      <c r="H203" s="108"/>
      <c r="I203" s="50">
        <f>ROUND(Tabela14[[#This Row],[Količina]]*Tabela14[[#This Row],[cena/EM]],2)</f>
        <v>0</v>
      </c>
    </row>
    <row r="204" spans="1:9">
      <c r="A204" s="5">
        <v>203</v>
      </c>
      <c r="B204" s="31" t="s">
        <v>668</v>
      </c>
      <c r="C204" s="32" t="s">
        <v>890</v>
      </c>
      <c r="D204" s="33" t="s">
        <v>555</v>
      </c>
      <c r="E204" s="63"/>
      <c r="F204" s="35">
        <f>ROUND(SUM(I205:I205),2)</f>
        <v>0</v>
      </c>
      <c r="G204" s="36"/>
      <c r="H204" s="36"/>
      <c r="I204" s="49"/>
    </row>
    <row r="205" spans="1:9" ht="27.6">
      <c r="A205" s="5">
        <v>204</v>
      </c>
      <c r="B205" s="37" t="s">
        <v>668</v>
      </c>
      <c r="C205" s="38" t="s">
        <v>1031</v>
      </c>
      <c r="D205" s="39" t="s">
        <v>869</v>
      </c>
      <c r="E205" s="39"/>
      <c r="F205" s="68" t="s">
        <v>25</v>
      </c>
      <c r="G205" s="69">
        <v>5</v>
      </c>
      <c r="H205" s="108"/>
      <c r="I205" s="50">
        <f>ROUND(Tabela14[[#This Row],[Količina]]*Tabela14[[#This Row],[cena/EM]],2)</f>
        <v>0</v>
      </c>
    </row>
  </sheetData>
  <sheetProtection algorithmName="SHA-512" hashValue="JvKUCkD8thQeXYQSLlfUKsr7N3R0/8RzLcd6w6f0V3ZCQ8QXoYk7IJJ1dlPczi4Tv0woASoz6WrhVxRiujz5kw==" saltValue="EkeFDppz7tjZ6G5i605GMA==" spinCount="100000" sheet="1" objects="1" scenarios="1"/>
  <conditionalFormatting sqref="H6 H23:H36 H38:H45 H47 H49:H50 H52 H54:H67 H69:H75 H77:H81 H83:H85 H87:H90 H92:H94 H96 H98 H100:H101 H120:H127 H129:H141 H143:H146 H148:H153 H155:H157 H159:H160 H162:H174 H176:H177 H179:H183 H185:H188 H190:H192 H194:H195 H197 H199:H200 H202:H203 H205">
    <cfRule type="containsBlanks" dxfId="28" priority="1">
      <formula>LEN(TRIM(H6))=0</formula>
    </cfRule>
  </conditionalFormatting>
  <dataValidations count="1">
    <dataValidation type="custom" allowBlank="1" showInputMessage="1" showErrorMessage="1" errorTitle="Preverite vnos" error="Ceno na EM je potrebno vnesti zaokroženo  na dve decimalni mesti." sqref="H1:H6 H23:H36 H38:H45 H47 H49:H50 H52 H54:H67 H69:H75 H77:H81 H83:H85 H87:H90 H92:H94 H96 H100:H101 H120:H127 H129:H141 H143:H146 H148:H153 H155:H157 H159:H160 H162:H174 H176:H177 H179:H183 H185:H188 H190:H192 H194:H195 H197 H199:H200 H98 H202:H203 H205:H1048576" xr:uid="{00000000-0002-0000-0300-000000000000}">
      <formula1>H1=ROUND(H1,2)</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76"/>
  <sheetViews>
    <sheetView topLeftCell="A59" zoomScaleNormal="100" workbookViewId="0">
      <selection activeCell="E23" sqref="E23"/>
    </sheetView>
  </sheetViews>
  <sheetFormatPr defaultRowHeight="13.8"/>
  <cols>
    <col min="1" max="1" width="7.33203125" style="399" customWidth="1"/>
    <col min="2" max="2" width="8" style="399" customWidth="1"/>
    <col min="3" max="3" width="10.6640625" style="400" customWidth="1"/>
    <col min="4" max="4" width="65.6640625" style="399" customWidth="1"/>
    <col min="5" max="5" width="40.6640625" style="399" customWidth="1"/>
    <col min="6" max="6" width="15.6640625" style="401" customWidth="1"/>
    <col min="7" max="8" width="12.6640625" style="402" customWidth="1"/>
    <col min="9" max="9" width="15.6640625" style="402" customWidth="1"/>
    <col min="10" max="10" width="1.5546875" style="360" customWidth="1"/>
    <col min="11" max="197" width="9.109375" style="360"/>
    <col min="198" max="198" width="7.33203125" style="360" customWidth="1"/>
    <col min="199" max="199" width="8" style="360" customWidth="1"/>
    <col min="200" max="200" width="10.6640625" style="360" customWidth="1"/>
    <col min="201" max="201" width="65.6640625" style="360" customWidth="1"/>
    <col min="202" max="202" width="40.6640625" style="360" customWidth="1"/>
    <col min="203" max="203" width="15.6640625" style="360" customWidth="1"/>
    <col min="204" max="205" width="12.6640625" style="360" customWidth="1"/>
    <col min="206" max="206" width="15.6640625" style="360" customWidth="1"/>
    <col min="207" max="207" width="1.5546875" style="360" customWidth="1"/>
    <col min="208" max="453" width="9.109375" style="360"/>
    <col min="454" max="454" width="7.33203125" style="360" customWidth="1"/>
    <col min="455" max="455" width="8" style="360" customWidth="1"/>
    <col min="456" max="456" width="10.6640625" style="360" customWidth="1"/>
    <col min="457" max="457" width="65.6640625" style="360" customWidth="1"/>
    <col min="458" max="458" width="40.6640625" style="360" customWidth="1"/>
    <col min="459" max="459" width="15.6640625" style="360" customWidth="1"/>
    <col min="460" max="461" width="12.6640625" style="360" customWidth="1"/>
    <col min="462" max="462" width="15.6640625" style="360" customWidth="1"/>
    <col min="463" max="463" width="1.5546875" style="360" customWidth="1"/>
    <col min="464" max="709" width="9.109375" style="360"/>
    <col min="710" max="710" width="7.33203125" style="360" customWidth="1"/>
    <col min="711" max="711" width="8" style="360" customWidth="1"/>
    <col min="712" max="712" width="10.6640625" style="360" customWidth="1"/>
    <col min="713" max="713" width="65.6640625" style="360" customWidth="1"/>
    <col min="714" max="714" width="40.6640625" style="360" customWidth="1"/>
    <col min="715" max="715" width="15.6640625" style="360" customWidth="1"/>
    <col min="716" max="717" width="12.6640625" style="360" customWidth="1"/>
    <col min="718" max="718" width="15.6640625" style="360" customWidth="1"/>
    <col min="719" max="719" width="1.5546875" style="360" customWidth="1"/>
    <col min="720" max="965" width="9.109375" style="360"/>
    <col min="966" max="966" width="7.33203125" style="360" customWidth="1"/>
    <col min="967" max="967" width="8" style="360" customWidth="1"/>
    <col min="968" max="968" width="10.6640625" style="360" customWidth="1"/>
    <col min="969" max="969" width="65.6640625" style="360" customWidth="1"/>
    <col min="970" max="970" width="40.6640625" style="360" customWidth="1"/>
    <col min="971" max="971" width="15.6640625" style="360" customWidth="1"/>
    <col min="972" max="973" width="12.6640625" style="360" customWidth="1"/>
    <col min="974" max="974" width="15.6640625" style="360" customWidth="1"/>
    <col min="975" max="975" width="1.5546875" style="360" customWidth="1"/>
    <col min="976" max="1221" width="9.109375" style="360"/>
    <col min="1222" max="1222" width="7.33203125" style="360" customWidth="1"/>
    <col min="1223" max="1223" width="8" style="360" customWidth="1"/>
    <col min="1224" max="1224" width="10.6640625" style="360" customWidth="1"/>
    <col min="1225" max="1225" width="65.6640625" style="360" customWidth="1"/>
    <col min="1226" max="1226" width="40.6640625" style="360" customWidth="1"/>
    <col min="1227" max="1227" width="15.6640625" style="360" customWidth="1"/>
    <col min="1228" max="1229" width="12.6640625" style="360" customWidth="1"/>
    <col min="1230" max="1230" width="15.6640625" style="360" customWidth="1"/>
    <col min="1231" max="1231" width="1.5546875" style="360" customWidth="1"/>
    <col min="1232" max="1477" width="9.109375" style="360"/>
    <col min="1478" max="1478" width="7.33203125" style="360" customWidth="1"/>
    <col min="1479" max="1479" width="8" style="360" customWidth="1"/>
    <col min="1480" max="1480" width="10.6640625" style="360" customWidth="1"/>
    <col min="1481" max="1481" width="65.6640625" style="360" customWidth="1"/>
    <col min="1482" max="1482" width="40.6640625" style="360" customWidth="1"/>
    <col min="1483" max="1483" width="15.6640625" style="360" customWidth="1"/>
    <col min="1484" max="1485" width="12.6640625" style="360" customWidth="1"/>
    <col min="1486" max="1486" width="15.6640625" style="360" customWidth="1"/>
    <col min="1487" max="1487" width="1.5546875" style="360" customWidth="1"/>
    <col min="1488" max="1733" width="9.109375" style="360"/>
    <col min="1734" max="1734" width="7.33203125" style="360" customWidth="1"/>
    <col min="1735" max="1735" width="8" style="360" customWidth="1"/>
    <col min="1736" max="1736" width="10.6640625" style="360" customWidth="1"/>
    <col min="1737" max="1737" width="65.6640625" style="360" customWidth="1"/>
    <col min="1738" max="1738" width="40.6640625" style="360" customWidth="1"/>
    <col min="1739" max="1739" width="15.6640625" style="360" customWidth="1"/>
    <col min="1740" max="1741" width="12.6640625" style="360" customWidth="1"/>
    <col min="1742" max="1742" width="15.6640625" style="360" customWidth="1"/>
    <col min="1743" max="1743" width="1.5546875" style="360" customWidth="1"/>
    <col min="1744" max="1989" width="9.109375" style="360"/>
    <col min="1990" max="1990" width="7.33203125" style="360" customWidth="1"/>
    <col min="1991" max="1991" width="8" style="360" customWidth="1"/>
    <col min="1992" max="1992" width="10.6640625" style="360" customWidth="1"/>
    <col min="1993" max="1993" width="65.6640625" style="360" customWidth="1"/>
    <col min="1994" max="1994" width="40.6640625" style="360" customWidth="1"/>
    <col min="1995" max="1995" width="15.6640625" style="360" customWidth="1"/>
    <col min="1996" max="1997" width="12.6640625" style="360" customWidth="1"/>
    <col min="1998" max="1998" width="15.6640625" style="360" customWidth="1"/>
    <col min="1999" max="1999" width="1.5546875" style="360" customWidth="1"/>
    <col min="2000" max="2245" width="9.109375" style="360"/>
    <col min="2246" max="2246" width="7.33203125" style="360" customWidth="1"/>
    <col min="2247" max="2247" width="8" style="360" customWidth="1"/>
    <col min="2248" max="2248" width="10.6640625" style="360" customWidth="1"/>
    <col min="2249" max="2249" width="65.6640625" style="360" customWidth="1"/>
    <col min="2250" max="2250" width="40.6640625" style="360" customWidth="1"/>
    <col min="2251" max="2251" width="15.6640625" style="360" customWidth="1"/>
    <col min="2252" max="2253" width="12.6640625" style="360" customWidth="1"/>
    <col min="2254" max="2254" width="15.6640625" style="360" customWidth="1"/>
    <col min="2255" max="2255" width="1.5546875" style="360" customWidth="1"/>
    <col min="2256" max="2501" width="9.109375" style="360"/>
    <col min="2502" max="2502" width="7.33203125" style="360" customWidth="1"/>
    <col min="2503" max="2503" width="8" style="360" customWidth="1"/>
    <col min="2504" max="2504" width="10.6640625" style="360" customWidth="1"/>
    <col min="2505" max="2505" width="65.6640625" style="360" customWidth="1"/>
    <col min="2506" max="2506" width="40.6640625" style="360" customWidth="1"/>
    <col min="2507" max="2507" width="15.6640625" style="360" customWidth="1"/>
    <col min="2508" max="2509" width="12.6640625" style="360" customWidth="1"/>
    <col min="2510" max="2510" width="15.6640625" style="360" customWidth="1"/>
    <col min="2511" max="2511" width="1.5546875" style="360" customWidth="1"/>
    <col min="2512" max="2757" width="9.109375" style="360"/>
    <col min="2758" max="2758" width="7.33203125" style="360" customWidth="1"/>
    <col min="2759" max="2759" width="8" style="360" customWidth="1"/>
    <col min="2760" max="2760" width="10.6640625" style="360" customWidth="1"/>
    <col min="2761" max="2761" width="65.6640625" style="360" customWidth="1"/>
    <col min="2762" max="2762" width="40.6640625" style="360" customWidth="1"/>
    <col min="2763" max="2763" width="15.6640625" style="360" customWidth="1"/>
    <col min="2764" max="2765" width="12.6640625" style="360" customWidth="1"/>
    <col min="2766" max="2766" width="15.6640625" style="360" customWidth="1"/>
    <col min="2767" max="2767" width="1.5546875" style="360" customWidth="1"/>
    <col min="2768" max="3013" width="9.109375" style="360"/>
    <col min="3014" max="3014" width="7.33203125" style="360" customWidth="1"/>
    <col min="3015" max="3015" width="8" style="360" customWidth="1"/>
    <col min="3016" max="3016" width="10.6640625" style="360" customWidth="1"/>
    <col min="3017" max="3017" width="65.6640625" style="360" customWidth="1"/>
    <col min="3018" max="3018" width="40.6640625" style="360" customWidth="1"/>
    <col min="3019" max="3019" width="15.6640625" style="360" customWidth="1"/>
    <col min="3020" max="3021" width="12.6640625" style="360" customWidth="1"/>
    <col min="3022" max="3022" width="15.6640625" style="360" customWidth="1"/>
    <col min="3023" max="3023" width="1.5546875" style="360" customWidth="1"/>
    <col min="3024" max="3269" width="9.109375" style="360"/>
    <col min="3270" max="3270" width="7.33203125" style="360" customWidth="1"/>
    <col min="3271" max="3271" width="8" style="360" customWidth="1"/>
    <col min="3272" max="3272" width="10.6640625" style="360" customWidth="1"/>
    <col min="3273" max="3273" width="65.6640625" style="360" customWidth="1"/>
    <col min="3274" max="3274" width="40.6640625" style="360" customWidth="1"/>
    <col min="3275" max="3275" width="15.6640625" style="360" customWidth="1"/>
    <col min="3276" max="3277" width="12.6640625" style="360" customWidth="1"/>
    <col min="3278" max="3278" width="15.6640625" style="360" customWidth="1"/>
    <col min="3279" max="3279" width="1.5546875" style="360" customWidth="1"/>
    <col min="3280" max="3525" width="9.109375" style="360"/>
    <col min="3526" max="3526" width="7.33203125" style="360" customWidth="1"/>
    <col min="3527" max="3527" width="8" style="360" customWidth="1"/>
    <col min="3528" max="3528" width="10.6640625" style="360" customWidth="1"/>
    <col min="3529" max="3529" width="65.6640625" style="360" customWidth="1"/>
    <col min="3530" max="3530" width="40.6640625" style="360" customWidth="1"/>
    <col min="3531" max="3531" width="15.6640625" style="360" customWidth="1"/>
    <col min="3532" max="3533" width="12.6640625" style="360" customWidth="1"/>
    <col min="3534" max="3534" width="15.6640625" style="360" customWidth="1"/>
    <col min="3535" max="3535" width="1.5546875" style="360" customWidth="1"/>
    <col min="3536" max="3781" width="9.109375" style="360"/>
    <col min="3782" max="3782" width="7.33203125" style="360" customWidth="1"/>
    <col min="3783" max="3783" width="8" style="360" customWidth="1"/>
    <col min="3784" max="3784" width="10.6640625" style="360" customWidth="1"/>
    <col min="3785" max="3785" width="65.6640625" style="360" customWidth="1"/>
    <col min="3786" max="3786" width="40.6640625" style="360" customWidth="1"/>
    <col min="3787" max="3787" width="15.6640625" style="360" customWidth="1"/>
    <col min="3788" max="3789" width="12.6640625" style="360" customWidth="1"/>
    <col min="3790" max="3790" width="15.6640625" style="360" customWidth="1"/>
    <col min="3791" max="3791" width="1.5546875" style="360" customWidth="1"/>
    <col min="3792" max="4037" width="9.109375" style="360"/>
    <col min="4038" max="4038" width="7.33203125" style="360" customWidth="1"/>
    <col min="4039" max="4039" width="8" style="360" customWidth="1"/>
    <col min="4040" max="4040" width="10.6640625" style="360" customWidth="1"/>
    <col min="4041" max="4041" width="65.6640625" style="360" customWidth="1"/>
    <col min="4042" max="4042" width="40.6640625" style="360" customWidth="1"/>
    <col min="4043" max="4043" width="15.6640625" style="360" customWidth="1"/>
    <col min="4044" max="4045" width="12.6640625" style="360" customWidth="1"/>
    <col min="4046" max="4046" width="15.6640625" style="360" customWidth="1"/>
    <col min="4047" max="4047" width="1.5546875" style="360" customWidth="1"/>
    <col min="4048" max="4293" width="9.109375" style="360"/>
    <col min="4294" max="4294" width="7.33203125" style="360" customWidth="1"/>
    <col min="4295" max="4295" width="8" style="360" customWidth="1"/>
    <col min="4296" max="4296" width="10.6640625" style="360" customWidth="1"/>
    <col min="4297" max="4297" width="65.6640625" style="360" customWidth="1"/>
    <col min="4298" max="4298" width="40.6640625" style="360" customWidth="1"/>
    <col min="4299" max="4299" width="15.6640625" style="360" customWidth="1"/>
    <col min="4300" max="4301" width="12.6640625" style="360" customWidth="1"/>
    <col min="4302" max="4302" width="15.6640625" style="360" customWidth="1"/>
    <col min="4303" max="4303" width="1.5546875" style="360" customWidth="1"/>
    <col min="4304" max="4549" width="9.109375" style="360"/>
    <col min="4550" max="4550" width="7.33203125" style="360" customWidth="1"/>
    <col min="4551" max="4551" width="8" style="360" customWidth="1"/>
    <col min="4552" max="4552" width="10.6640625" style="360" customWidth="1"/>
    <col min="4553" max="4553" width="65.6640625" style="360" customWidth="1"/>
    <col min="4554" max="4554" width="40.6640625" style="360" customWidth="1"/>
    <col min="4555" max="4555" width="15.6640625" style="360" customWidth="1"/>
    <col min="4556" max="4557" width="12.6640625" style="360" customWidth="1"/>
    <col min="4558" max="4558" width="15.6640625" style="360" customWidth="1"/>
    <col min="4559" max="4559" width="1.5546875" style="360" customWidth="1"/>
    <col min="4560" max="4805" width="9.109375" style="360"/>
    <col min="4806" max="4806" width="7.33203125" style="360" customWidth="1"/>
    <col min="4807" max="4807" width="8" style="360" customWidth="1"/>
    <col min="4808" max="4808" width="10.6640625" style="360" customWidth="1"/>
    <col min="4809" max="4809" width="65.6640625" style="360" customWidth="1"/>
    <col min="4810" max="4810" width="40.6640625" style="360" customWidth="1"/>
    <col min="4811" max="4811" width="15.6640625" style="360" customWidth="1"/>
    <col min="4812" max="4813" width="12.6640625" style="360" customWidth="1"/>
    <col min="4814" max="4814" width="15.6640625" style="360" customWidth="1"/>
    <col min="4815" max="4815" width="1.5546875" style="360" customWidth="1"/>
    <col min="4816" max="5061" width="9.109375" style="360"/>
    <col min="5062" max="5062" width="7.33203125" style="360" customWidth="1"/>
    <col min="5063" max="5063" width="8" style="360" customWidth="1"/>
    <col min="5064" max="5064" width="10.6640625" style="360" customWidth="1"/>
    <col min="5065" max="5065" width="65.6640625" style="360" customWidth="1"/>
    <col min="5066" max="5066" width="40.6640625" style="360" customWidth="1"/>
    <col min="5067" max="5067" width="15.6640625" style="360" customWidth="1"/>
    <col min="5068" max="5069" width="12.6640625" style="360" customWidth="1"/>
    <col min="5070" max="5070" width="15.6640625" style="360" customWidth="1"/>
    <col min="5071" max="5071" width="1.5546875" style="360" customWidth="1"/>
    <col min="5072" max="5317" width="9.109375" style="360"/>
    <col min="5318" max="5318" width="7.33203125" style="360" customWidth="1"/>
    <col min="5319" max="5319" width="8" style="360" customWidth="1"/>
    <col min="5320" max="5320" width="10.6640625" style="360" customWidth="1"/>
    <col min="5321" max="5321" width="65.6640625" style="360" customWidth="1"/>
    <col min="5322" max="5322" width="40.6640625" style="360" customWidth="1"/>
    <col min="5323" max="5323" width="15.6640625" style="360" customWidth="1"/>
    <col min="5324" max="5325" width="12.6640625" style="360" customWidth="1"/>
    <col min="5326" max="5326" width="15.6640625" style="360" customWidth="1"/>
    <col min="5327" max="5327" width="1.5546875" style="360" customWidth="1"/>
    <col min="5328" max="5573" width="9.109375" style="360"/>
    <col min="5574" max="5574" width="7.33203125" style="360" customWidth="1"/>
    <col min="5575" max="5575" width="8" style="360" customWidth="1"/>
    <col min="5576" max="5576" width="10.6640625" style="360" customWidth="1"/>
    <col min="5577" max="5577" width="65.6640625" style="360" customWidth="1"/>
    <col min="5578" max="5578" width="40.6640625" style="360" customWidth="1"/>
    <col min="5579" max="5579" width="15.6640625" style="360" customWidth="1"/>
    <col min="5580" max="5581" width="12.6640625" style="360" customWidth="1"/>
    <col min="5582" max="5582" width="15.6640625" style="360" customWidth="1"/>
    <col min="5583" max="5583" width="1.5546875" style="360" customWidth="1"/>
    <col min="5584" max="5829" width="9.109375" style="360"/>
    <col min="5830" max="5830" width="7.33203125" style="360" customWidth="1"/>
    <col min="5831" max="5831" width="8" style="360" customWidth="1"/>
    <col min="5832" max="5832" width="10.6640625" style="360" customWidth="1"/>
    <col min="5833" max="5833" width="65.6640625" style="360" customWidth="1"/>
    <col min="5834" max="5834" width="40.6640625" style="360" customWidth="1"/>
    <col min="5835" max="5835" width="15.6640625" style="360" customWidth="1"/>
    <col min="5836" max="5837" width="12.6640625" style="360" customWidth="1"/>
    <col min="5838" max="5838" width="15.6640625" style="360" customWidth="1"/>
    <col min="5839" max="5839" width="1.5546875" style="360" customWidth="1"/>
    <col min="5840" max="6085" width="9.109375" style="360"/>
    <col min="6086" max="6086" width="7.33203125" style="360" customWidth="1"/>
    <col min="6087" max="6087" width="8" style="360" customWidth="1"/>
    <col min="6088" max="6088" width="10.6640625" style="360" customWidth="1"/>
    <col min="6089" max="6089" width="65.6640625" style="360" customWidth="1"/>
    <col min="6090" max="6090" width="40.6640625" style="360" customWidth="1"/>
    <col min="6091" max="6091" width="15.6640625" style="360" customWidth="1"/>
    <col min="6092" max="6093" width="12.6640625" style="360" customWidth="1"/>
    <col min="6094" max="6094" width="15.6640625" style="360" customWidth="1"/>
    <col min="6095" max="6095" width="1.5546875" style="360" customWidth="1"/>
    <col min="6096" max="6341" width="9.109375" style="360"/>
    <col min="6342" max="6342" width="7.33203125" style="360" customWidth="1"/>
    <col min="6343" max="6343" width="8" style="360" customWidth="1"/>
    <col min="6344" max="6344" width="10.6640625" style="360" customWidth="1"/>
    <col min="6345" max="6345" width="65.6640625" style="360" customWidth="1"/>
    <col min="6346" max="6346" width="40.6640625" style="360" customWidth="1"/>
    <col min="6347" max="6347" width="15.6640625" style="360" customWidth="1"/>
    <col min="6348" max="6349" width="12.6640625" style="360" customWidth="1"/>
    <col min="6350" max="6350" width="15.6640625" style="360" customWidth="1"/>
    <col min="6351" max="6351" width="1.5546875" style="360" customWidth="1"/>
    <col min="6352" max="6597" width="9.109375" style="360"/>
    <col min="6598" max="6598" width="7.33203125" style="360" customWidth="1"/>
    <col min="6599" max="6599" width="8" style="360" customWidth="1"/>
    <col min="6600" max="6600" width="10.6640625" style="360" customWidth="1"/>
    <col min="6601" max="6601" width="65.6640625" style="360" customWidth="1"/>
    <col min="6602" max="6602" width="40.6640625" style="360" customWidth="1"/>
    <col min="6603" max="6603" width="15.6640625" style="360" customWidth="1"/>
    <col min="6604" max="6605" width="12.6640625" style="360" customWidth="1"/>
    <col min="6606" max="6606" width="15.6640625" style="360" customWidth="1"/>
    <col min="6607" max="6607" width="1.5546875" style="360" customWidth="1"/>
    <col min="6608" max="6853" width="9.109375" style="360"/>
    <col min="6854" max="6854" width="7.33203125" style="360" customWidth="1"/>
    <col min="6855" max="6855" width="8" style="360" customWidth="1"/>
    <col min="6856" max="6856" width="10.6640625" style="360" customWidth="1"/>
    <col min="6857" max="6857" width="65.6640625" style="360" customWidth="1"/>
    <col min="6858" max="6858" width="40.6640625" style="360" customWidth="1"/>
    <col min="6859" max="6859" width="15.6640625" style="360" customWidth="1"/>
    <col min="6860" max="6861" width="12.6640625" style="360" customWidth="1"/>
    <col min="6862" max="6862" width="15.6640625" style="360" customWidth="1"/>
    <col min="6863" max="6863" width="1.5546875" style="360" customWidth="1"/>
    <col min="6864" max="7109" width="9.109375" style="360"/>
    <col min="7110" max="7110" width="7.33203125" style="360" customWidth="1"/>
    <col min="7111" max="7111" width="8" style="360" customWidth="1"/>
    <col min="7112" max="7112" width="10.6640625" style="360" customWidth="1"/>
    <col min="7113" max="7113" width="65.6640625" style="360" customWidth="1"/>
    <col min="7114" max="7114" width="40.6640625" style="360" customWidth="1"/>
    <col min="7115" max="7115" width="15.6640625" style="360" customWidth="1"/>
    <col min="7116" max="7117" width="12.6640625" style="360" customWidth="1"/>
    <col min="7118" max="7118" width="15.6640625" style="360" customWidth="1"/>
    <col min="7119" max="7119" width="1.5546875" style="360" customWidth="1"/>
    <col min="7120" max="7365" width="9.109375" style="360"/>
    <col min="7366" max="7366" width="7.33203125" style="360" customWidth="1"/>
    <col min="7367" max="7367" width="8" style="360" customWidth="1"/>
    <col min="7368" max="7368" width="10.6640625" style="360" customWidth="1"/>
    <col min="7369" max="7369" width="65.6640625" style="360" customWidth="1"/>
    <col min="7370" max="7370" width="40.6640625" style="360" customWidth="1"/>
    <col min="7371" max="7371" width="15.6640625" style="360" customWidth="1"/>
    <col min="7372" max="7373" width="12.6640625" style="360" customWidth="1"/>
    <col min="7374" max="7374" width="15.6640625" style="360" customWidth="1"/>
    <col min="7375" max="7375" width="1.5546875" style="360" customWidth="1"/>
    <col min="7376" max="7621" width="9.109375" style="360"/>
    <col min="7622" max="7622" width="7.33203125" style="360" customWidth="1"/>
    <col min="7623" max="7623" width="8" style="360" customWidth="1"/>
    <col min="7624" max="7624" width="10.6640625" style="360" customWidth="1"/>
    <col min="7625" max="7625" width="65.6640625" style="360" customWidth="1"/>
    <col min="7626" max="7626" width="40.6640625" style="360" customWidth="1"/>
    <col min="7627" max="7627" width="15.6640625" style="360" customWidth="1"/>
    <col min="7628" max="7629" width="12.6640625" style="360" customWidth="1"/>
    <col min="7630" max="7630" width="15.6640625" style="360" customWidth="1"/>
    <col min="7631" max="7631" width="1.5546875" style="360" customWidth="1"/>
    <col min="7632" max="7877" width="9.109375" style="360"/>
    <col min="7878" max="7878" width="7.33203125" style="360" customWidth="1"/>
    <col min="7879" max="7879" width="8" style="360" customWidth="1"/>
    <col min="7880" max="7880" width="10.6640625" style="360" customWidth="1"/>
    <col min="7881" max="7881" width="65.6640625" style="360" customWidth="1"/>
    <col min="7882" max="7882" width="40.6640625" style="360" customWidth="1"/>
    <col min="7883" max="7883" width="15.6640625" style="360" customWidth="1"/>
    <col min="7884" max="7885" width="12.6640625" style="360" customWidth="1"/>
    <col min="7886" max="7886" width="15.6640625" style="360" customWidth="1"/>
    <col min="7887" max="7887" width="1.5546875" style="360" customWidth="1"/>
    <col min="7888" max="8133" width="9.109375" style="360"/>
    <col min="8134" max="8134" width="7.33203125" style="360" customWidth="1"/>
    <col min="8135" max="8135" width="8" style="360" customWidth="1"/>
    <col min="8136" max="8136" width="10.6640625" style="360" customWidth="1"/>
    <col min="8137" max="8137" width="65.6640625" style="360" customWidth="1"/>
    <col min="8138" max="8138" width="40.6640625" style="360" customWidth="1"/>
    <col min="8139" max="8139" width="15.6640625" style="360" customWidth="1"/>
    <col min="8140" max="8141" width="12.6640625" style="360" customWidth="1"/>
    <col min="8142" max="8142" width="15.6640625" style="360" customWidth="1"/>
    <col min="8143" max="8143" width="1.5546875" style="360" customWidth="1"/>
    <col min="8144" max="8389" width="9.109375" style="360"/>
    <col min="8390" max="8390" width="7.33203125" style="360" customWidth="1"/>
    <col min="8391" max="8391" width="8" style="360" customWidth="1"/>
    <col min="8392" max="8392" width="10.6640625" style="360" customWidth="1"/>
    <col min="8393" max="8393" width="65.6640625" style="360" customWidth="1"/>
    <col min="8394" max="8394" width="40.6640625" style="360" customWidth="1"/>
    <col min="8395" max="8395" width="15.6640625" style="360" customWidth="1"/>
    <col min="8396" max="8397" width="12.6640625" style="360" customWidth="1"/>
    <col min="8398" max="8398" width="15.6640625" style="360" customWidth="1"/>
    <col min="8399" max="8399" width="1.5546875" style="360" customWidth="1"/>
    <col min="8400" max="8645" width="9.109375" style="360"/>
    <col min="8646" max="8646" width="7.33203125" style="360" customWidth="1"/>
    <col min="8647" max="8647" width="8" style="360" customWidth="1"/>
    <col min="8648" max="8648" width="10.6640625" style="360" customWidth="1"/>
    <col min="8649" max="8649" width="65.6640625" style="360" customWidth="1"/>
    <col min="8650" max="8650" width="40.6640625" style="360" customWidth="1"/>
    <col min="8651" max="8651" width="15.6640625" style="360" customWidth="1"/>
    <col min="8652" max="8653" width="12.6640625" style="360" customWidth="1"/>
    <col min="8654" max="8654" width="15.6640625" style="360" customWidth="1"/>
    <col min="8655" max="8655" width="1.5546875" style="360" customWidth="1"/>
    <col min="8656" max="8901" width="9.109375" style="360"/>
    <col min="8902" max="8902" width="7.33203125" style="360" customWidth="1"/>
    <col min="8903" max="8903" width="8" style="360" customWidth="1"/>
    <col min="8904" max="8904" width="10.6640625" style="360" customWidth="1"/>
    <col min="8905" max="8905" width="65.6640625" style="360" customWidth="1"/>
    <col min="8906" max="8906" width="40.6640625" style="360" customWidth="1"/>
    <col min="8907" max="8907" width="15.6640625" style="360" customWidth="1"/>
    <col min="8908" max="8909" width="12.6640625" style="360" customWidth="1"/>
    <col min="8910" max="8910" width="15.6640625" style="360" customWidth="1"/>
    <col min="8911" max="8911" width="1.5546875" style="360" customWidth="1"/>
    <col min="8912" max="9157" width="9.109375" style="360"/>
    <col min="9158" max="9158" width="7.33203125" style="360" customWidth="1"/>
    <col min="9159" max="9159" width="8" style="360" customWidth="1"/>
    <col min="9160" max="9160" width="10.6640625" style="360" customWidth="1"/>
    <col min="9161" max="9161" width="65.6640625" style="360" customWidth="1"/>
    <col min="9162" max="9162" width="40.6640625" style="360" customWidth="1"/>
    <col min="9163" max="9163" width="15.6640625" style="360" customWidth="1"/>
    <col min="9164" max="9165" width="12.6640625" style="360" customWidth="1"/>
    <col min="9166" max="9166" width="15.6640625" style="360" customWidth="1"/>
    <col min="9167" max="9167" width="1.5546875" style="360" customWidth="1"/>
    <col min="9168" max="9413" width="9.109375" style="360"/>
    <col min="9414" max="9414" width="7.33203125" style="360" customWidth="1"/>
    <col min="9415" max="9415" width="8" style="360" customWidth="1"/>
    <col min="9416" max="9416" width="10.6640625" style="360" customWidth="1"/>
    <col min="9417" max="9417" width="65.6640625" style="360" customWidth="1"/>
    <col min="9418" max="9418" width="40.6640625" style="360" customWidth="1"/>
    <col min="9419" max="9419" width="15.6640625" style="360" customWidth="1"/>
    <col min="9420" max="9421" width="12.6640625" style="360" customWidth="1"/>
    <col min="9422" max="9422" width="15.6640625" style="360" customWidth="1"/>
    <col min="9423" max="9423" width="1.5546875" style="360" customWidth="1"/>
    <col min="9424" max="9669" width="9.109375" style="360"/>
    <col min="9670" max="9670" width="7.33203125" style="360" customWidth="1"/>
    <col min="9671" max="9671" width="8" style="360" customWidth="1"/>
    <col min="9672" max="9672" width="10.6640625" style="360" customWidth="1"/>
    <col min="9673" max="9673" width="65.6640625" style="360" customWidth="1"/>
    <col min="9674" max="9674" width="40.6640625" style="360" customWidth="1"/>
    <col min="9675" max="9675" width="15.6640625" style="360" customWidth="1"/>
    <col min="9676" max="9677" width="12.6640625" style="360" customWidth="1"/>
    <col min="9678" max="9678" width="15.6640625" style="360" customWidth="1"/>
    <col min="9679" max="9679" width="1.5546875" style="360" customWidth="1"/>
    <col min="9680" max="9925" width="9.109375" style="360"/>
    <col min="9926" max="9926" width="7.33203125" style="360" customWidth="1"/>
    <col min="9927" max="9927" width="8" style="360" customWidth="1"/>
    <col min="9928" max="9928" width="10.6640625" style="360" customWidth="1"/>
    <col min="9929" max="9929" width="65.6640625" style="360" customWidth="1"/>
    <col min="9930" max="9930" width="40.6640625" style="360" customWidth="1"/>
    <col min="9931" max="9931" width="15.6640625" style="360" customWidth="1"/>
    <col min="9932" max="9933" width="12.6640625" style="360" customWidth="1"/>
    <col min="9934" max="9934" width="15.6640625" style="360" customWidth="1"/>
    <col min="9935" max="9935" width="1.5546875" style="360" customWidth="1"/>
    <col min="9936" max="10181" width="9.109375" style="360"/>
    <col min="10182" max="10182" width="7.33203125" style="360" customWidth="1"/>
    <col min="10183" max="10183" width="8" style="360" customWidth="1"/>
    <col min="10184" max="10184" width="10.6640625" style="360" customWidth="1"/>
    <col min="10185" max="10185" width="65.6640625" style="360" customWidth="1"/>
    <col min="10186" max="10186" width="40.6640625" style="360" customWidth="1"/>
    <col min="10187" max="10187" width="15.6640625" style="360" customWidth="1"/>
    <col min="10188" max="10189" width="12.6640625" style="360" customWidth="1"/>
    <col min="10190" max="10190" width="15.6640625" style="360" customWidth="1"/>
    <col min="10191" max="10191" width="1.5546875" style="360" customWidth="1"/>
    <col min="10192" max="10437" width="9.109375" style="360"/>
    <col min="10438" max="10438" width="7.33203125" style="360" customWidth="1"/>
    <col min="10439" max="10439" width="8" style="360" customWidth="1"/>
    <col min="10440" max="10440" width="10.6640625" style="360" customWidth="1"/>
    <col min="10441" max="10441" width="65.6640625" style="360" customWidth="1"/>
    <col min="10442" max="10442" width="40.6640625" style="360" customWidth="1"/>
    <col min="10443" max="10443" width="15.6640625" style="360" customWidth="1"/>
    <col min="10444" max="10445" width="12.6640625" style="360" customWidth="1"/>
    <col min="10446" max="10446" width="15.6640625" style="360" customWidth="1"/>
    <col min="10447" max="10447" width="1.5546875" style="360" customWidth="1"/>
    <col min="10448" max="10693" width="9.109375" style="360"/>
    <col min="10694" max="10694" width="7.33203125" style="360" customWidth="1"/>
    <col min="10695" max="10695" width="8" style="360" customWidth="1"/>
    <col min="10696" max="10696" width="10.6640625" style="360" customWidth="1"/>
    <col min="10697" max="10697" width="65.6640625" style="360" customWidth="1"/>
    <col min="10698" max="10698" width="40.6640625" style="360" customWidth="1"/>
    <col min="10699" max="10699" width="15.6640625" style="360" customWidth="1"/>
    <col min="10700" max="10701" width="12.6640625" style="360" customWidth="1"/>
    <col min="10702" max="10702" width="15.6640625" style="360" customWidth="1"/>
    <col min="10703" max="10703" width="1.5546875" style="360" customWidth="1"/>
    <col min="10704" max="10949" width="9.109375" style="360"/>
    <col min="10950" max="10950" width="7.33203125" style="360" customWidth="1"/>
    <col min="10951" max="10951" width="8" style="360" customWidth="1"/>
    <col min="10952" max="10952" width="10.6640625" style="360" customWidth="1"/>
    <col min="10953" max="10953" width="65.6640625" style="360" customWidth="1"/>
    <col min="10954" max="10954" width="40.6640625" style="360" customWidth="1"/>
    <col min="10955" max="10955" width="15.6640625" style="360" customWidth="1"/>
    <col min="10956" max="10957" width="12.6640625" style="360" customWidth="1"/>
    <col min="10958" max="10958" width="15.6640625" style="360" customWidth="1"/>
    <col min="10959" max="10959" width="1.5546875" style="360" customWidth="1"/>
    <col min="10960" max="11205" width="9.109375" style="360"/>
    <col min="11206" max="11206" width="7.33203125" style="360" customWidth="1"/>
    <col min="11207" max="11207" width="8" style="360" customWidth="1"/>
    <col min="11208" max="11208" width="10.6640625" style="360" customWidth="1"/>
    <col min="11209" max="11209" width="65.6640625" style="360" customWidth="1"/>
    <col min="11210" max="11210" width="40.6640625" style="360" customWidth="1"/>
    <col min="11211" max="11211" width="15.6640625" style="360" customWidth="1"/>
    <col min="11212" max="11213" width="12.6640625" style="360" customWidth="1"/>
    <col min="11214" max="11214" width="15.6640625" style="360" customWidth="1"/>
    <col min="11215" max="11215" width="1.5546875" style="360" customWidth="1"/>
    <col min="11216" max="11461" width="9.109375" style="360"/>
    <col min="11462" max="11462" width="7.33203125" style="360" customWidth="1"/>
    <col min="11463" max="11463" width="8" style="360" customWidth="1"/>
    <col min="11464" max="11464" width="10.6640625" style="360" customWidth="1"/>
    <col min="11465" max="11465" width="65.6640625" style="360" customWidth="1"/>
    <col min="11466" max="11466" width="40.6640625" style="360" customWidth="1"/>
    <col min="11467" max="11467" width="15.6640625" style="360" customWidth="1"/>
    <col min="11468" max="11469" width="12.6640625" style="360" customWidth="1"/>
    <col min="11470" max="11470" width="15.6640625" style="360" customWidth="1"/>
    <col min="11471" max="11471" width="1.5546875" style="360" customWidth="1"/>
    <col min="11472" max="11717" width="9.109375" style="360"/>
    <col min="11718" max="11718" width="7.33203125" style="360" customWidth="1"/>
    <col min="11719" max="11719" width="8" style="360" customWidth="1"/>
    <col min="11720" max="11720" width="10.6640625" style="360" customWidth="1"/>
    <col min="11721" max="11721" width="65.6640625" style="360" customWidth="1"/>
    <col min="11722" max="11722" width="40.6640625" style="360" customWidth="1"/>
    <col min="11723" max="11723" width="15.6640625" style="360" customWidth="1"/>
    <col min="11724" max="11725" width="12.6640625" style="360" customWidth="1"/>
    <col min="11726" max="11726" width="15.6640625" style="360" customWidth="1"/>
    <col min="11727" max="11727" width="1.5546875" style="360" customWidth="1"/>
    <col min="11728" max="11973" width="9.109375" style="360"/>
    <col min="11974" max="11974" width="7.33203125" style="360" customWidth="1"/>
    <col min="11975" max="11975" width="8" style="360" customWidth="1"/>
    <col min="11976" max="11976" width="10.6640625" style="360" customWidth="1"/>
    <col min="11977" max="11977" width="65.6640625" style="360" customWidth="1"/>
    <col min="11978" max="11978" width="40.6640625" style="360" customWidth="1"/>
    <col min="11979" max="11979" width="15.6640625" style="360" customWidth="1"/>
    <col min="11980" max="11981" width="12.6640625" style="360" customWidth="1"/>
    <col min="11982" max="11982" width="15.6640625" style="360" customWidth="1"/>
    <col min="11983" max="11983" width="1.5546875" style="360" customWidth="1"/>
    <col min="11984" max="12229" width="9.109375" style="360"/>
    <col min="12230" max="12230" width="7.33203125" style="360" customWidth="1"/>
    <col min="12231" max="12231" width="8" style="360" customWidth="1"/>
    <col min="12232" max="12232" width="10.6640625" style="360" customWidth="1"/>
    <col min="12233" max="12233" width="65.6640625" style="360" customWidth="1"/>
    <col min="12234" max="12234" width="40.6640625" style="360" customWidth="1"/>
    <col min="12235" max="12235" width="15.6640625" style="360" customWidth="1"/>
    <col min="12236" max="12237" width="12.6640625" style="360" customWidth="1"/>
    <col min="12238" max="12238" width="15.6640625" style="360" customWidth="1"/>
    <col min="12239" max="12239" width="1.5546875" style="360" customWidth="1"/>
    <col min="12240" max="12485" width="9.109375" style="360"/>
    <col min="12486" max="12486" width="7.33203125" style="360" customWidth="1"/>
    <col min="12487" max="12487" width="8" style="360" customWidth="1"/>
    <col min="12488" max="12488" width="10.6640625" style="360" customWidth="1"/>
    <col min="12489" max="12489" width="65.6640625" style="360" customWidth="1"/>
    <col min="12490" max="12490" width="40.6640625" style="360" customWidth="1"/>
    <col min="12491" max="12491" width="15.6640625" style="360" customWidth="1"/>
    <col min="12492" max="12493" width="12.6640625" style="360" customWidth="1"/>
    <col min="12494" max="12494" width="15.6640625" style="360" customWidth="1"/>
    <col min="12495" max="12495" width="1.5546875" style="360" customWidth="1"/>
    <col min="12496" max="12741" width="9.109375" style="360"/>
    <col min="12742" max="12742" width="7.33203125" style="360" customWidth="1"/>
    <col min="12743" max="12743" width="8" style="360" customWidth="1"/>
    <col min="12744" max="12744" width="10.6640625" style="360" customWidth="1"/>
    <col min="12745" max="12745" width="65.6640625" style="360" customWidth="1"/>
    <col min="12746" max="12746" width="40.6640625" style="360" customWidth="1"/>
    <col min="12747" max="12747" width="15.6640625" style="360" customWidth="1"/>
    <col min="12748" max="12749" width="12.6640625" style="360" customWidth="1"/>
    <col min="12750" max="12750" width="15.6640625" style="360" customWidth="1"/>
    <col min="12751" max="12751" width="1.5546875" style="360" customWidth="1"/>
    <col min="12752" max="12997" width="9.109375" style="360"/>
    <col min="12998" max="12998" width="7.33203125" style="360" customWidth="1"/>
    <col min="12999" max="12999" width="8" style="360" customWidth="1"/>
    <col min="13000" max="13000" width="10.6640625" style="360" customWidth="1"/>
    <col min="13001" max="13001" width="65.6640625" style="360" customWidth="1"/>
    <col min="13002" max="13002" width="40.6640625" style="360" customWidth="1"/>
    <col min="13003" max="13003" width="15.6640625" style="360" customWidth="1"/>
    <col min="13004" max="13005" width="12.6640625" style="360" customWidth="1"/>
    <col min="13006" max="13006" width="15.6640625" style="360" customWidth="1"/>
    <col min="13007" max="13007" width="1.5546875" style="360" customWidth="1"/>
    <col min="13008" max="13253" width="9.109375" style="360"/>
    <col min="13254" max="13254" width="7.33203125" style="360" customWidth="1"/>
    <col min="13255" max="13255" width="8" style="360" customWidth="1"/>
    <col min="13256" max="13256" width="10.6640625" style="360" customWidth="1"/>
    <col min="13257" max="13257" width="65.6640625" style="360" customWidth="1"/>
    <col min="13258" max="13258" width="40.6640625" style="360" customWidth="1"/>
    <col min="13259" max="13259" width="15.6640625" style="360" customWidth="1"/>
    <col min="13260" max="13261" width="12.6640625" style="360" customWidth="1"/>
    <col min="13262" max="13262" width="15.6640625" style="360" customWidth="1"/>
    <col min="13263" max="13263" width="1.5546875" style="360" customWidth="1"/>
    <col min="13264" max="13509" width="9.109375" style="360"/>
    <col min="13510" max="13510" width="7.33203125" style="360" customWidth="1"/>
    <col min="13511" max="13511" width="8" style="360" customWidth="1"/>
    <col min="13512" max="13512" width="10.6640625" style="360" customWidth="1"/>
    <col min="13513" max="13513" width="65.6640625" style="360" customWidth="1"/>
    <col min="13514" max="13514" width="40.6640625" style="360" customWidth="1"/>
    <col min="13515" max="13515" width="15.6640625" style="360" customWidth="1"/>
    <col min="13516" max="13517" width="12.6640625" style="360" customWidth="1"/>
    <col min="13518" max="13518" width="15.6640625" style="360" customWidth="1"/>
    <col min="13519" max="13519" width="1.5546875" style="360" customWidth="1"/>
    <col min="13520" max="13765" width="9.109375" style="360"/>
    <col min="13766" max="13766" width="7.33203125" style="360" customWidth="1"/>
    <col min="13767" max="13767" width="8" style="360" customWidth="1"/>
    <col min="13768" max="13768" width="10.6640625" style="360" customWidth="1"/>
    <col min="13769" max="13769" width="65.6640625" style="360" customWidth="1"/>
    <col min="13770" max="13770" width="40.6640625" style="360" customWidth="1"/>
    <col min="13771" max="13771" width="15.6640625" style="360" customWidth="1"/>
    <col min="13772" max="13773" width="12.6640625" style="360" customWidth="1"/>
    <col min="13774" max="13774" width="15.6640625" style="360" customWidth="1"/>
    <col min="13775" max="13775" width="1.5546875" style="360" customWidth="1"/>
    <col min="13776" max="14021" width="9.109375" style="360"/>
    <col min="14022" max="14022" width="7.33203125" style="360" customWidth="1"/>
    <col min="14023" max="14023" width="8" style="360" customWidth="1"/>
    <col min="14024" max="14024" width="10.6640625" style="360" customWidth="1"/>
    <col min="14025" max="14025" width="65.6640625" style="360" customWidth="1"/>
    <col min="14026" max="14026" width="40.6640625" style="360" customWidth="1"/>
    <col min="14027" max="14027" width="15.6640625" style="360" customWidth="1"/>
    <col min="14028" max="14029" width="12.6640625" style="360" customWidth="1"/>
    <col min="14030" max="14030" width="15.6640625" style="360" customWidth="1"/>
    <col min="14031" max="14031" width="1.5546875" style="360" customWidth="1"/>
    <col min="14032" max="14277" width="9.109375" style="360"/>
    <col min="14278" max="14278" width="7.33203125" style="360" customWidth="1"/>
    <col min="14279" max="14279" width="8" style="360" customWidth="1"/>
    <col min="14280" max="14280" width="10.6640625" style="360" customWidth="1"/>
    <col min="14281" max="14281" width="65.6640625" style="360" customWidth="1"/>
    <col min="14282" max="14282" width="40.6640625" style="360" customWidth="1"/>
    <col min="14283" max="14283" width="15.6640625" style="360" customWidth="1"/>
    <col min="14284" max="14285" width="12.6640625" style="360" customWidth="1"/>
    <col min="14286" max="14286" width="15.6640625" style="360" customWidth="1"/>
    <col min="14287" max="14287" width="1.5546875" style="360" customWidth="1"/>
    <col min="14288" max="14533" width="9.109375" style="360"/>
    <col min="14534" max="14534" width="7.33203125" style="360" customWidth="1"/>
    <col min="14535" max="14535" width="8" style="360" customWidth="1"/>
    <col min="14536" max="14536" width="10.6640625" style="360" customWidth="1"/>
    <col min="14537" max="14537" width="65.6640625" style="360" customWidth="1"/>
    <col min="14538" max="14538" width="40.6640625" style="360" customWidth="1"/>
    <col min="14539" max="14539" width="15.6640625" style="360" customWidth="1"/>
    <col min="14540" max="14541" width="12.6640625" style="360" customWidth="1"/>
    <col min="14542" max="14542" width="15.6640625" style="360" customWidth="1"/>
    <col min="14543" max="14543" width="1.5546875" style="360" customWidth="1"/>
    <col min="14544" max="14789" width="9.109375" style="360"/>
    <col min="14790" max="14790" width="7.33203125" style="360" customWidth="1"/>
    <col min="14791" max="14791" width="8" style="360" customWidth="1"/>
    <col min="14792" max="14792" width="10.6640625" style="360" customWidth="1"/>
    <col min="14793" max="14793" width="65.6640625" style="360" customWidth="1"/>
    <col min="14794" max="14794" width="40.6640625" style="360" customWidth="1"/>
    <col min="14795" max="14795" width="15.6640625" style="360" customWidth="1"/>
    <col min="14796" max="14797" width="12.6640625" style="360" customWidth="1"/>
    <col min="14798" max="14798" width="15.6640625" style="360" customWidth="1"/>
    <col min="14799" max="14799" width="1.5546875" style="360" customWidth="1"/>
    <col min="14800" max="15045" width="9.109375" style="360"/>
    <col min="15046" max="15046" width="7.33203125" style="360" customWidth="1"/>
    <col min="15047" max="15047" width="8" style="360" customWidth="1"/>
    <col min="15048" max="15048" width="10.6640625" style="360" customWidth="1"/>
    <col min="15049" max="15049" width="65.6640625" style="360" customWidth="1"/>
    <col min="15050" max="15050" width="40.6640625" style="360" customWidth="1"/>
    <col min="15051" max="15051" width="15.6640625" style="360" customWidth="1"/>
    <col min="15052" max="15053" width="12.6640625" style="360" customWidth="1"/>
    <col min="15054" max="15054" width="15.6640625" style="360" customWidth="1"/>
    <col min="15055" max="15055" width="1.5546875" style="360" customWidth="1"/>
    <col min="15056" max="15301" width="9.109375" style="360"/>
    <col min="15302" max="15302" width="7.33203125" style="360" customWidth="1"/>
    <col min="15303" max="15303" width="8" style="360" customWidth="1"/>
    <col min="15304" max="15304" width="10.6640625" style="360" customWidth="1"/>
    <col min="15305" max="15305" width="65.6640625" style="360" customWidth="1"/>
    <col min="15306" max="15306" width="40.6640625" style="360" customWidth="1"/>
    <col min="15307" max="15307" width="15.6640625" style="360" customWidth="1"/>
    <col min="15308" max="15309" width="12.6640625" style="360" customWidth="1"/>
    <col min="15310" max="15310" width="15.6640625" style="360" customWidth="1"/>
    <col min="15311" max="15311" width="1.5546875" style="360" customWidth="1"/>
    <col min="15312" max="15557" width="9.109375" style="360"/>
    <col min="15558" max="15558" width="7.33203125" style="360" customWidth="1"/>
    <col min="15559" max="15559" width="8" style="360" customWidth="1"/>
    <col min="15560" max="15560" width="10.6640625" style="360" customWidth="1"/>
    <col min="15561" max="15561" width="65.6640625" style="360" customWidth="1"/>
    <col min="15562" max="15562" width="40.6640625" style="360" customWidth="1"/>
    <col min="15563" max="15563" width="15.6640625" style="360" customWidth="1"/>
    <col min="15564" max="15565" width="12.6640625" style="360" customWidth="1"/>
    <col min="15566" max="15566" width="15.6640625" style="360" customWidth="1"/>
    <col min="15567" max="15567" width="1.5546875" style="360" customWidth="1"/>
    <col min="15568" max="15813" width="9.109375" style="360"/>
    <col min="15814" max="15814" width="7.33203125" style="360" customWidth="1"/>
    <col min="15815" max="15815" width="8" style="360" customWidth="1"/>
    <col min="15816" max="15816" width="10.6640625" style="360" customWidth="1"/>
    <col min="15817" max="15817" width="65.6640625" style="360" customWidth="1"/>
    <col min="15818" max="15818" width="40.6640625" style="360" customWidth="1"/>
    <col min="15819" max="15819" width="15.6640625" style="360" customWidth="1"/>
    <col min="15820" max="15821" width="12.6640625" style="360" customWidth="1"/>
    <col min="15822" max="15822" width="15.6640625" style="360" customWidth="1"/>
    <col min="15823" max="15823" width="1.5546875" style="360" customWidth="1"/>
    <col min="15824" max="16069" width="9.109375" style="360"/>
    <col min="16070" max="16070" width="7.33203125" style="360" customWidth="1"/>
    <col min="16071" max="16071" width="8" style="360" customWidth="1"/>
    <col min="16072" max="16072" width="10.6640625" style="360" customWidth="1"/>
    <col min="16073" max="16073" width="65.6640625" style="360" customWidth="1"/>
    <col min="16074" max="16074" width="40.6640625" style="360" customWidth="1"/>
    <col min="16075" max="16075" width="15.6640625" style="360" customWidth="1"/>
    <col min="16076" max="16077" width="12.6640625" style="360" customWidth="1"/>
    <col min="16078" max="16078" width="15.6640625" style="360" customWidth="1"/>
    <col min="16079" max="16079" width="1.5546875" style="360" customWidth="1"/>
    <col min="16080" max="16325" width="9.109375" style="360"/>
    <col min="16326" max="16384" width="9.109375" style="360" customWidth="1"/>
  </cols>
  <sheetData>
    <row r="1" spans="1:9" s="336" customFormat="1" ht="15.6">
      <c r="A1" s="333" t="s">
        <v>531</v>
      </c>
      <c r="B1" s="328" t="s">
        <v>532</v>
      </c>
      <c r="C1" s="329" t="s">
        <v>533</v>
      </c>
      <c r="D1" s="334" t="s">
        <v>534</v>
      </c>
      <c r="E1" s="330" t="s">
        <v>535</v>
      </c>
      <c r="F1" s="335" t="s">
        <v>536</v>
      </c>
      <c r="G1" s="330" t="s">
        <v>537</v>
      </c>
      <c r="H1" s="331" t="s">
        <v>538</v>
      </c>
      <c r="I1" s="332" t="s">
        <v>539</v>
      </c>
    </row>
    <row r="2" spans="1:9" s="336" customFormat="1" ht="15.6">
      <c r="A2" s="337">
        <v>1</v>
      </c>
      <c r="B2" s="338" t="s">
        <v>1032</v>
      </c>
      <c r="C2" s="339" t="s">
        <v>1033</v>
      </c>
      <c r="D2" s="340" t="s">
        <v>1034</v>
      </c>
      <c r="E2" s="341"/>
      <c r="F2" s="342">
        <f>ROUND(SUM(F3:F5),2)</f>
        <v>0</v>
      </c>
      <c r="G2" s="342"/>
      <c r="H2" s="343"/>
      <c r="I2" s="344"/>
    </row>
    <row r="3" spans="1:9" s="336" customFormat="1" ht="15.6">
      <c r="A3" s="337">
        <f>A2+1</f>
        <v>2</v>
      </c>
      <c r="B3" s="345" t="s">
        <v>1032</v>
      </c>
      <c r="C3" s="346" t="s">
        <v>1035</v>
      </c>
      <c r="D3" s="347" t="s">
        <v>542</v>
      </c>
      <c r="E3" s="348"/>
      <c r="F3" s="349">
        <f>ROUND(F6,2)</f>
        <v>0</v>
      </c>
      <c r="G3" s="349"/>
      <c r="H3" s="350"/>
      <c r="I3" s="351"/>
    </row>
    <row r="4" spans="1:9" s="336" customFormat="1" ht="15.6">
      <c r="A4" s="337">
        <f t="shared" ref="A4:A67" si="0">A3+1</f>
        <v>3</v>
      </c>
      <c r="B4" s="345" t="s">
        <v>1032</v>
      </c>
      <c r="C4" s="346" t="s">
        <v>1036</v>
      </c>
      <c r="D4" s="352" t="s">
        <v>1037</v>
      </c>
      <c r="E4" s="348"/>
      <c r="F4" s="349">
        <f>ROUND(F12,2)</f>
        <v>0</v>
      </c>
      <c r="G4" s="349"/>
      <c r="H4" s="350"/>
      <c r="I4" s="351"/>
    </row>
    <row r="5" spans="1:9" s="336" customFormat="1" ht="15.6">
      <c r="A5" s="337">
        <f t="shared" si="0"/>
        <v>4</v>
      </c>
      <c r="B5" s="345" t="s">
        <v>1032</v>
      </c>
      <c r="C5" s="346" t="s">
        <v>1038</v>
      </c>
      <c r="D5" s="352" t="s">
        <v>1039</v>
      </c>
      <c r="E5" s="348"/>
      <c r="F5" s="349">
        <f>ROUND(F50,2)</f>
        <v>0</v>
      </c>
      <c r="G5" s="349"/>
      <c r="H5" s="350"/>
      <c r="I5" s="351"/>
    </row>
    <row r="6" spans="1:9">
      <c r="A6" s="337">
        <f t="shared" si="0"/>
        <v>5</v>
      </c>
      <c r="B6" s="353" t="s">
        <v>1032</v>
      </c>
      <c r="C6" s="354" t="s">
        <v>1035</v>
      </c>
      <c r="D6" s="355" t="s">
        <v>542</v>
      </c>
      <c r="E6" s="356"/>
      <c r="F6" s="357">
        <f>ROUND(SUM(I7:I11),2)</f>
        <v>0</v>
      </c>
      <c r="G6" s="357"/>
      <c r="H6" s="358"/>
      <c r="I6" s="359"/>
    </row>
    <row r="7" spans="1:9">
      <c r="A7" s="337">
        <f t="shared" si="0"/>
        <v>6</v>
      </c>
      <c r="B7" s="361" t="s">
        <v>1032</v>
      </c>
      <c r="C7" s="362" t="s">
        <v>1040</v>
      </c>
      <c r="D7" s="363" t="s">
        <v>1041</v>
      </c>
      <c r="E7" s="364"/>
      <c r="F7" s="365" t="s">
        <v>25</v>
      </c>
      <c r="G7" s="366">
        <v>16</v>
      </c>
      <c r="H7" s="212"/>
      <c r="I7" s="367">
        <f>ROUND(G7*H7,2)</f>
        <v>0</v>
      </c>
    </row>
    <row r="8" spans="1:9" ht="27.6">
      <c r="A8" s="337">
        <f t="shared" si="0"/>
        <v>7</v>
      </c>
      <c r="B8" s="361" t="s">
        <v>1032</v>
      </c>
      <c r="C8" s="362" t="s">
        <v>1042</v>
      </c>
      <c r="D8" s="363" t="s">
        <v>1043</v>
      </c>
      <c r="E8" s="364"/>
      <c r="F8" s="365" t="s">
        <v>25</v>
      </c>
      <c r="G8" s="366">
        <v>1</v>
      </c>
      <c r="H8" s="212"/>
      <c r="I8" s="367">
        <f t="shared" ref="I8:I11" si="1">ROUND(G8*H8,2)</f>
        <v>0</v>
      </c>
    </row>
    <row r="9" spans="1:9">
      <c r="A9" s="337">
        <f t="shared" si="0"/>
        <v>8</v>
      </c>
      <c r="B9" s="368" t="s">
        <v>1032</v>
      </c>
      <c r="C9" s="369" t="s">
        <v>1044</v>
      </c>
      <c r="D9" s="370" t="s">
        <v>1045</v>
      </c>
      <c r="E9" s="371" t="s">
        <v>1046</v>
      </c>
      <c r="F9" s="372" t="s">
        <v>15</v>
      </c>
      <c r="G9" s="373">
        <v>1</v>
      </c>
      <c r="H9" s="212"/>
      <c r="I9" s="367">
        <f t="shared" si="1"/>
        <v>0</v>
      </c>
    </row>
    <row r="10" spans="1:9" ht="41.4">
      <c r="A10" s="337">
        <f t="shared" si="0"/>
        <v>9</v>
      </c>
      <c r="B10" s="361" t="s">
        <v>1032</v>
      </c>
      <c r="C10" s="374" t="s">
        <v>1047</v>
      </c>
      <c r="D10" s="375" t="s">
        <v>1048</v>
      </c>
      <c r="E10" s="361"/>
      <c r="F10" s="376" t="s">
        <v>25</v>
      </c>
      <c r="G10" s="367">
        <v>1</v>
      </c>
      <c r="H10" s="212"/>
      <c r="I10" s="367">
        <f t="shared" si="1"/>
        <v>0</v>
      </c>
    </row>
    <row r="11" spans="1:9" ht="27.6">
      <c r="A11" s="337">
        <f t="shared" si="0"/>
        <v>10</v>
      </c>
      <c r="B11" s="361" t="s">
        <v>1032</v>
      </c>
      <c r="C11" s="374" t="s">
        <v>1049</v>
      </c>
      <c r="D11" s="375" t="s">
        <v>543</v>
      </c>
      <c r="E11" s="361"/>
      <c r="F11" s="376" t="s">
        <v>25</v>
      </c>
      <c r="G11" s="367">
        <v>1</v>
      </c>
      <c r="H11" s="212"/>
      <c r="I11" s="367">
        <f t="shared" si="1"/>
        <v>0</v>
      </c>
    </row>
    <row r="12" spans="1:9">
      <c r="A12" s="337">
        <f t="shared" si="0"/>
        <v>11</v>
      </c>
      <c r="B12" s="353" t="s">
        <v>1032</v>
      </c>
      <c r="C12" s="377" t="s">
        <v>1036</v>
      </c>
      <c r="D12" s="378" t="s">
        <v>1037</v>
      </c>
      <c r="E12" s="379"/>
      <c r="F12" s="357">
        <f>ROUND(F13+F19+F33+F37+F48,2)</f>
        <v>0</v>
      </c>
      <c r="G12" s="380"/>
      <c r="H12" s="380"/>
      <c r="I12" s="357"/>
    </row>
    <row r="13" spans="1:9" ht="27.6">
      <c r="A13" s="337">
        <f t="shared" si="0"/>
        <v>12</v>
      </c>
      <c r="B13" s="381" t="s">
        <v>1032</v>
      </c>
      <c r="C13" s="382" t="s">
        <v>1050</v>
      </c>
      <c r="D13" s="383" t="s">
        <v>1051</v>
      </c>
      <c r="E13" s="384" t="s">
        <v>1052</v>
      </c>
      <c r="F13" s="385">
        <f>ROUND(SUM(I14:I18),2)</f>
        <v>0</v>
      </c>
      <c r="G13" s="386"/>
      <c r="H13" s="387"/>
      <c r="I13" s="385"/>
    </row>
    <row r="14" spans="1:9" ht="27.6">
      <c r="A14" s="337">
        <f t="shared" si="0"/>
        <v>13</v>
      </c>
      <c r="B14" s="361" t="s">
        <v>1032</v>
      </c>
      <c r="C14" s="374" t="s">
        <v>1053</v>
      </c>
      <c r="D14" s="363" t="s">
        <v>1054</v>
      </c>
      <c r="E14" s="388"/>
      <c r="F14" s="376" t="s">
        <v>90</v>
      </c>
      <c r="G14" s="367">
        <v>600</v>
      </c>
      <c r="H14" s="212"/>
      <c r="I14" s="367">
        <f t="shared" ref="I14:I18" si="2">ROUND(G14*H14,2)</f>
        <v>0</v>
      </c>
    </row>
    <row r="15" spans="1:9">
      <c r="A15" s="337">
        <f t="shared" si="0"/>
        <v>14</v>
      </c>
      <c r="B15" s="361" t="s">
        <v>1032</v>
      </c>
      <c r="C15" s="374" t="s">
        <v>1055</v>
      </c>
      <c r="D15" s="363" t="s">
        <v>1056</v>
      </c>
      <c r="E15" s="388"/>
      <c r="F15" s="376" t="s">
        <v>95</v>
      </c>
      <c r="G15" s="367">
        <v>117</v>
      </c>
      <c r="H15" s="212"/>
      <c r="I15" s="367">
        <f t="shared" si="2"/>
        <v>0</v>
      </c>
    </row>
    <row r="16" spans="1:9" ht="27.6">
      <c r="A16" s="337">
        <f t="shared" si="0"/>
        <v>15</v>
      </c>
      <c r="B16" s="361" t="s">
        <v>1032</v>
      </c>
      <c r="C16" s="374" t="s">
        <v>1057</v>
      </c>
      <c r="D16" s="363" t="s">
        <v>1058</v>
      </c>
      <c r="E16" s="388"/>
      <c r="F16" s="376" t="s">
        <v>90</v>
      </c>
      <c r="G16" s="367">
        <v>95</v>
      </c>
      <c r="H16" s="212"/>
      <c r="I16" s="367">
        <f t="shared" si="2"/>
        <v>0</v>
      </c>
    </row>
    <row r="17" spans="1:9">
      <c r="A17" s="337">
        <f t="shared" si="0"/>
        <v>16</v>
      </c>
      <c r="B17" s="361" t="s">
        <v>1032</v>
      </c>
      <c r="C17" s="374" t="s">
        <v>1059</v>
      </c>
      <c r="D17" s="363" t="s">
        <v>1060</v>
      </c>
      <c r="E17" s="389" t="s">
        <v>1061</v>
      </c>
      <c r="F17" s="376" t="s">
        <v>90</v>
      </c>
      <c r="G17" s="367">
        <v>120</v>
      </c>
      <c r="H17" s="212"/>
      <c r="I17" s="367">
        <f t="shared" si="2"/>
        <v>0</v>
      </c>
    </row>
    <row r="18" spans="1:9">
      <c r="A18" s="337">
        <f t="shared" si="0"/>
        <v>17</v>
      </c>
      <c r="B18" s="361" t="s">
        <v>1032</v>
      </c>
      <c r="C18" s="374" t="s">
        <v>1062</v>
      </c>
      <c r="D18" s="363" t="s">
        <v>1063</v>
      </c>
      <c r="E18" s="389" t="s">
        <v>1064</v>
      </c>
      <c r="F18" s="376" t="s">
        <v>90</v>
      </c>
      <c r="G18" s="367">
        <v>442</v>
      </c>
      <c r="H18" s="212"/>
      <c r="I18" s="367">
        <f t="shared" si="2"/>
        <v>0</v>
      </c>
    </row>
    <row r="19" spans="1:9" ht="67.2">
      <c r="A19" s="337">
        <f t="shared" si="0"/>
        <v>18</v>
      </c>
      <c r="B19" s="384" t="s">
        <v>1032</v>
      </c>
      <c r="C19" s="382" t="s">
        <v>1065</v>
      </c>
      <c r="D19" s="383" t="s">
        <v>1066</v>
      </c>
      <c r="E19" s="384" t="s">
        <v>1067</v>
      </c>
      <c r="F19" s="385">
        <f>ROUND(SUM(I20:I32),2)</f>
        <v>0</v>
      </c>
      <c r="G19" s="387"/>
      <c r="H19" s="387"/>
      <c r="I19" s="390"/>
    </row>
    <row r="20" spans="1:9">
      <c r="A20" s="337">
        <f t="shared" si="0"/>
        <v>19</v>
      </c>
      <c r="B20" s="361" t="s">
        <v>1032</v>
      </c>
      <c r="C20" s="374" t="s">
        <v>1068</v>
      </c>
      <c r="D20" s="363" t="s">
        <v>1069</v>
      </c>
      <c r="E20" s="391"/>
      <c r="F20" s="376" t="s">
        <v>95</v>
      </c>
      <c r="G20" s="367">
        <v>51</v>
      </c>
      <c r="H20" s="212"/>
      <c r="I20" s="367">
        <f t="shared" ref="I20:I32" si="3">ROUND(G20*H20,2)</f>
        <v>0</v>
      </c>
    </row>
    <row r="21" spans="1:9">
      <c r="A21" s="337">
        <f t="shared" si="0"/>
        <v>20</v>
      </c>
      <c r="B21" s="361" t="s">
        <v>1032</v>
      </c>
      <c r="C21" s="374" t="s">
        <v>1070</v>
      </c>
      <c r="D21" s="363" t="s">
        <v>1071</v>
      </c>
      <c r="E21" s="391"/>
      <c r="F21" s="376" t="s">
        <v>95</v>
      </c>
      <c r="G21" s="367">
        <v>22.8</v>
      </c>
      <c r="H21" s="212"/>
      <c r="I21" s="367">
        <f t="shared" si="3"/>
        <v>0</v>
      </c>
    </row>
    <row r="22" spans="1:9" ht="33" customHeight="1">
      <c r="A22" s="337">
        <f t="shared" si="0"/>
        <v>21</v>
      </c>
      <c r="B22" s="361" t="s">
        <v>1032</v>
      </c>
      <c r="C22" s="374" t="s">
        <v>1072</v>
      </c>
      <c r="D22" s="363" t="s">
        <v>407</v>
      </c>
      <c r="E22" s="389" t="s">
        <v>1073</v>
      </c>
      <c r="F22" s="376" t="s">
        <v>95</v>
      </c>
      <c r="G22" s="367">
        <v>147</v>
      </c>
      <c r="H22" s="212"/>
      <c r="I22" s="367">
        <f t="shared" si="3"/>
        <v>0</v>
      </c>
    </row>
    <row r="23" spans="1:9">
      <c r="A23" s="337">
        <f t="shared" si="0"/>
        <v>22</v>
      </c>
      <c r="B23" s="361" t="s">
        <v>1032</v>
      </c>
      <c r="C23" s="374" t="s">
        <v>1074</v>
      </c>
      <c r="D23" s="363" t="s">
        <v>1075</v>
      </c>
      <c r="E23" s="391"/>
      <c r="F23" s="376" t="s">
        <v>95</v>
      </c>
      <c r="G23" s="367">
        <v>138</v>
      </c>
      <c r="H23" s="212"/>
      <c r="I23" s="367">
        <f t="shared" si="3"/>
        <v>0</v>
      </c>
    </row>
    <row r="24" spans="1:9">
      <c r="A24" s="337">
        <f t="shared" si="0"/>
        <v>23</v>
      </c>
      <c r="B24" s="361" t="s">
        <v>1032</v>
      </c>
      <c r="C24" s="374" t="s">
        <v>1076</v>
      </c>
      <c r="D24" s="363" t="s">
        <v>1077</v>
      </c>
      <c r="E24" s="389"/>
      <c r="F24" s="376" t="s">
        <v>95</v>
      </c>
      <c r="G24" s="367">
        <v>90</v>
      </c>
      <c r="H24" s="212"/>
      <c r="I24" s="367">
        <f t="shared" si="3"/>
        <v>0</v>
      </c>
    </row>
    <row r="25" spans="1:9" ht="19.8" customHeight="1">
      <c r="A25" s="337">
        <f t="shared" si="0"/>
        <v>24</v>
      </c>
      <c r="B25" s="361" t="s">
        <v>1032</v>
      </c>
      <c r="C25" s="374" t="s">
        <v>1078</v>
      </c>
      <c r="D25" s="363" t="s">
        <v>1079</v>
      </c>
      <c r="E25" s="391" t="s">
        <v>1080</v>
      </c>
      <c r="F25" s="376" t="s">
        <v>95</v>
      </c>
      <c r="G25" s="367">
        <v>650</v>
      </c>
      <c r="H25" s="212"/>
      <c r="I25" s="367">
        <f t="shared" si="3"/>
        <v>0</v>
      </c>
    </row>
    <row r="26" spans="1:9">
      <c r="A26" s="337">
        <f t="shared" si="0"/>
        <v>25</v>
      </c>
      <c r="B26" s="361" t="s">
        <v>1032</v>
      </c>
      <c r="C26" s="374" t="s">
        <v>1081</v>
      </c>
      <c r="D26" s="363" t="s">
        <v>1082</v>
      </c>
      <c r="E26" s="391"/>
      <c r="F26" s="376" t="s">
        <v>95</v>
      </c>
      <c r="G26" s="367">
        <v>9</v>
      </c>
      <c r="H26" s="212"/>
      <c r="I26" s="367">
        <f t="shared" si="3"/>
        <v>0</v>
      </c>
    </row>
    <row r="27" spans="1:9">
      <c r="A27" s="337">
        <f t="shared" si="0"/>
        <v>26</v>
      </c>
      <c r="B27" s="361" t="s">
        <v>1032</v>
      </c>
      <c r="C27" s="374" t="s">
        <v>1083</v>
      </c>
      <c r="D27" s="363" t="s">
        <v>1084</v>
      </c>
      <c r="E27" s="391"/>
      <c r="F27" s="376" t="s">
        <v>95</v>
      </c>
      <c r="G27" s="367">
        <v>26</v>
      </c>
      <c r="H27" s="212"/>
      <c r="I27" s="367">
        <f t="shared" si="3"/>
        <v>0</v>
      </c>
    </row>
    <row r="28" spans="1:9">
      <c r="A28" s="337">
        <f t="shared" si="0"/>
        <v>27</v>
      </c>
      <c r="B28" s="361" t="s">
        <v>1032</v>
      </c>
      <c r="C28" s="374" t="s">
        <v>1085</v>
      </c>
      <c r="D28" s="363" t="s">
        <v>1086</v>
      </c>
      <c r="E28" s="391"/>
      <c r="F28" s="376" t="s">
        <v>95</v>
      </c>
      <c r="G28" s="367">
        <v>42.7</v>
      </c>
      <c r="H28" s="212"/>
      <c r="I28" s="367">
        <f t="shared" si="3"/>
        <v>0</v>
      </c>
    </row>
    <row r="29" spans="1:9">
      <c r="A29" s="337">
        <f t="shared" si="0"/>
        <v>28</v>
      </c>
      <c r="B29" s="361" t="s">
        <v>1032</v>
      </c>
      <c r="C29" s="374" t="s">
        <v>1087</v>
      </c>
      <c r="D29" s="363" t="s">
        <v>1088</v>
      </c>
      <c r="E29" s="391"/>
      <c r="F29" s="376" t="s">
        <v>95</v>
      </c>
      <c r="G29" s="367">
        <v>37.9</v>
      </c>
      <c r="H29" s="212"/>
      <c r="I29" s="367">
        <f t="shared" si="3"/>
        <v>0</v>
      </c>
    </row>
    <row r="30" spans="1:9">
      <c r="A30" s="337">
        <f t="shared" si="0"/>
        <v>29</v>
      </c>
      <c r="B30" s="361" t="s">
        <v>1032</v>
      </c>
      <c r="C30" s="374" t="s">
        <v>1089</v>
      </c>
      <c r="D30" s="363" t="s">
        <v>1090</v>
      </c>
      <c r="E30" s="391"/>
      <c r="F30" s="376" t="s">
        <v>95</v>
      </c>
      <c r="G30" s="367">
        <v>28.2</v>
      </c>
      <c r="H30" s="212"/>
      <c r="I30" s="367">
        <f t="shared" si="3"/>
        <v>0</v>
      </c>
    </row>
    <row r="31" spans="1:9">
      <c r="A31" s="337">
        <f t="shared" si="0"/>
        <v>30</v>
      </c>
      <c r="B31" s="361" t="s">
        <v>1032</v>
      </c>
      <c r="C31" s="374" t="s">
        <v>1091</v>
      </c>
      <c r="D31" s="363" t="s">
        <v>1092</v>
      </c>
      <c r="E31" s="391"/>
      <c r="F31" s="376" t="s">
        <v>95</v>
      </c>
      <c r="G31" s="367">
        <v>22.2</v>
      </c>
      <c r="H31" s="212"/>
      <c r="I31" s="367">
        <f t="shared" si="3"/>
        <v>0</v>
      </c>
    </row>
    <row r="32" spans="1:9">
      <c r="A32" s="337">
        <f t="shared" si="0"/>
        <v>31</v>
      </c>
      <c r="B32" s="361" t="s">
        <v>1032</v>
      </c>
      <c r="C32" s="374" t="s">
        <v>1093</v>
      </c>
      <c r="D32" s="363" t="s">
        <v>1094</v>
      </c>
      <c r="E32" s="391"/>
      <c r="F32" s="376" t="s">
        <v>95</v>
      </c>
      <c r="G32" s="367">
        <v>11</v>
      </c>
      <c r="H32" s="212"/>
      <c r="I32" s="367">
        <f t="shared" si="3"/>
        <v>0</v>
      </c>
    </row>
    <row r="33" spans="1:9">
      <c r="A33" s="337">
        <f t="shared" si="0"/>
        <v>32</v>
      </c>
      <c r="B33" s="392" t="s">
        <v>1032</v>
      </c>
      <c r="C33" s="382" t="s">
        <v>1095</v>
      </c>
      <c r="D33" s="383" t="s">
        <v>1096</v>
      </c>
      <c r="E33" s="393"/>
      <c r="F33" s="385">
        <f>ROUND(SUM(I34:I36),2)</f>
        <v>0</v>
      </c>
      <c r="G33" s="387"/>
      <c r="H33" s="387"/>
      <c r="I33" s="390"/>
    </row>
    <row r="34" spans="1:9" ht="27.6">
      <c r="A34" s="337">
        <f t="shared" si="0"/>
        <v>33</v>
      </c>
      <c r="B34" s="361" t="s">
        <v>1032</v>
      </c>
      <c r="C34" s="374" t="s">
        <v>1097</v>
      </c>
      <c r="D34" s="363" t="s">
        <v>1098</v>
      </c>
      <c r="E34" s="389" t="s">
        <v>1046</v>
      </c>
      <c r="F34" s="376" t="s">
        <v>165</v>
      </c>
      <c r="G34" s="367">
        <v>4000</v>
      </c>
      <c r="H34" s="212"/>
      <c r="I34" s="367">
        <f t="shared" ref="I34:I36" si="4">ROUND(G34*H34,2)</f>
        <v>0</v>
      </c>
    </row>
    <row r="35" spans="1:9" ht="27.6">
      <c r="A35" s="337">
        <f t="shared" si="0"/>
        <v>34</v>
      </c>
      <c r="B35" s="361" t="s">
        <v>1032</v>
      </c>
      <c r="C35" s="374" t="s">
        <v>1099</v>
      </c>
      <c r="D35" s="363" t="s">
        <v>1100</v>
      </c>
      <c r="E35" s="389" t="s">
        <v>1046</v>
      </c>
      <c r="F35" s="376" t="s">
        <v>165</v>
      </c>
      <c r="G35" s="367">
        <v>9000</v>
      </c>
      <c r="H35" s="212"/>
      <c r="I35" s="367">
        <f t="shared" si="4"/>
        <v>0</v>
      </c>
    </row>
    <row r="36" spans="1:9">
      <c r="A36" s="337">
        <f t="shared" si="0"/>
        <v>35</v>
      </c>
      <c r="B36" s="361" t="s">
        <v>1032</v>
      </c>
      <c r="C36" s="374" t="s">
        <v>1101</v>
      </c>
      <c r="D36" s="363" t="s">
        <v>1102</v>
      </c>
      <c r="E36" s="389" t="s">
        <v>1046</v>
      </c>
      <c r="F36" s="376" t="s">
        <v>165</v>
      </c>
      <c r="G36" s="367">
        <v>18000</v>
      </c>
      <c r="H36" s="212"/>
      <c r="I36" s="367">
        <f t="shared" si="4"/>
        <v>0</v>
      </c>
    </row>
    <row r="37" spans="1:9" ht="41.4">
      <c r="A37" s="337">
        <f t="shared" si="0"/>
        <v>36</v>
      </c>
      <c r="B37" s="384" t="s">
        <v>1032</v>
      </c>
      <c r="C37" s="382" t="s">
        <v>1103</v>
      </c>
      <c r="D37" s="383" t="s">
        <v>1104</v>
      </c>
      <c r="E37" s="384" t="s">
        <v>1105</v>
      </c>
      <c r="F37" s="385">
        <f>ROUND(SUM(I38:I47),2)</f>
        <v>0</v>
      </c>
      <c r="G37" s="387"/>
      <c r="H37" s="387"/>
      <c r="I37" s="390"/>
    </row>
    <row r="38" spans="1:9" ht="16.2">
      <c r="A38" s="337">
        <f t="shared" si="0"/>
        <v>37</v>
      </c>
      <c r="B38" s="361" t="s">
        <v>1032</v>
      </c>
      <c r="C38" s="374" t="s">
        <v>1106</v>
      </c>
      <c r="D38" s="363" t="s">
        <v>1107</v>
      </c>
      <c r="E38" s="391"/>
      <c r="F38" s="376" t="s">
        <v>90</v>
      </c>
      <c r="G38" s="367">
        <v>14.6</v>
      </c>
      <c r="H38" s="212"/>
      <c r="I38" s="367">
        <f t="shared" ref="I38:I47" si="5">ROUND(G38*H38,2)</f>
        <v>0</v>
      </c>
    </row>
    <row r="39" spans="1:9">
      <c r="A39" s="337">
        <f t="shared" si="0"/>
        <v>38</v>
      </c>
      <c r="B39" s="361" t="s">
        <v>1032</v>
      </c>
      <c r="C39" s="374" t="s">
        <v>1108</v>
      </c>
      <c r="D39" s="363" t="s">
        <v>1109</v>
      </c>
      <c r="E39" s="391" t="s">
        <v>1110</v>
      </c>
      <c r="F39" s="376" t="s">
        <v>90</v>
      </c>
      <c r="G39" s="367">
        <v>52</v>
      </c>
      <c r="H39" s="212"/>
      <c r="I39" s="367">
        <f t="shared" si="5"/>
        <v>0</v>
      </c>
    </row>
    <row r="40" spans="1:9">
      <c r="A40" s="337">
        <f t="shared" si="0"/>
        <v>39</v>
      </c>
      <c r="B40" s="361" t="s">
        <v>1032</v>
      </c>
      <c r="C40" s="374" t="s">
        <v>1111</v>
      </c>
      <c r="D40" s="363" t="s">
        <v>1112</v>
      </c>
      <c r="E40" s="391" t="s">
        <v>1113</v>
      </c>
      <c r="F40" s="376" t="s">
        <v>90</v>
      </c>
      <c r="G40" s="367">
        <v>2.2999999999999998</v>
      </c>
      <c r="H40" s="212"/>
      <c r="I40" s="367">
        <f t="shared" si="5"/>
        <v>0</v>
      </c>
    </row>
    <row r="41" spans="1:9">
      <c r="A41" s="337">
        <f t="shared" si="0"/>
        <v>40</v>
      </c>
      <c r="B41" s="361" t="s">
        <v>1032</v>
      </c>
      <c r="C41" s="374" t="s">
        <v>1114</v>
      </c>
      <c r="D41" s="363" t="s">
        <v>1115</v>
      </c>
      <c r="E41" s="391" t="s">
        <v>1113</v>
      </c>
      <c r="F41" s="376" t="s">
        <v>90</v>
      </c>
      <c r="G41" s="367">
        <v>137</v>
      </c>
      <c r="H41" s="212"/>
      <c r="I41" s="367">
        <f t="shared" si="5"/>
        <v>0</v>
      </c>
    </row>
    <row r="42" spans="1:9">
      <c r="A42" s="337">
        <f t="shared" si="0"/>
        <v>41</v>
      </c>
      <c r="B42" s="361" t="s">
        <v>1032</v>
      </c>
      <c r="C42" s="374" t="s">
        <v>1116</v>
      </c>
      <c r="D42" s="363" t="s">
        <v>1117</v>
      </c>
      <c r="E42" s="391" t="s">
        <v>1113</v>
      </c>
      <c r="F42" s="376" t="s">
        <v>90</v>
      </c>
      <c r="G42" s="367">
        <v>14.2</v>
      </c>
      <c r="H42" s="212"/>
      <c r="I42" s="367">
        <f t="shared" si="5"/>
        <v>0</v>
      </c>
    </row>
    <row r="43" spans="1:9">
      <c r="A43" s="337">
        <f t="shared" si="0"/>
        <v>42</v>
      </c>
      <c r="B43" s="361" t="s">
        <v>1032</v>
      </c>
      <c r="C43" s="374" t="s">
        <v>1118</v>
      </c>
      <c r="D43" s="363" t="s">
        <v>1119</v>
      </c>
      <c r="E43" s="391" t="s">
        <v>1120</v>
      </c>
      <c r="F43" s="376" t="s">
        <v>90</v>
      </c>
      <c r="G43" s="367">
        <v>20</v>
      </c>
      <c r="H43" s="212"/>
      <c r="I43" s="367">
        <f t="shared" si="5"/>
        <v>0</v>
      </c>
    </row>
    <row r="44" spans="1:9">
      <c r="A44" s="337">
        <f t="shared" si="0"/>
        <v>43</v>
      </c>
      <c r="B44" s="361" t="s">
        <v>1032</v>
      </c>
      <c r="C44" s="374" t="s">
        <v>1121</v>
      </c>
      <c r="D44" s="363" t="s">
        <v>1122</v>
      </c>
      <c r="E44" s="391" t="s">
        <v>1113</v>
      </c>
      <c r="F44" s="376" t="s">
        <v>90</v>
      </c>
      <c r="G44" s="367">
        <v>7.7</v>
      </c>
      <c r="H44" s="212"/>
      <c r="I44" s="367">
        <f t="shared" si="5"/>
        <v>0</v>
      </c>
    </row>
    <row r="45" spans="1:9">
      <c r="A45" s="337">
        <f t="shared" si="0"/>
        <v>44</v>
      </c>
      <c r="B45" s="361" t="s">
        <v>1032</v>
      </c>
      <c r="C45" s="374" t="s">
        <v>1123</v>
      </c>
      <c r="D45" s="363" t="s">
        <v>1124</v>
      </c>
      <c r="E45" s="391" t="s">
        <v>1113</v>
      </c>
      <c r="F45" s="376" t="s">
        <v>90</v>
      </c>
      <c r="G45" s="367">
        <v>1</v>
      </c>
      <c r="H45" s="212"/>
      <c r="I45" s="367">
        <f t="shared" si="5"/>
        <v>0</v>
      </c>
    </row>
    <row r="46" spans="1:9">
      <c r="A46" s="337">
        <f t="shared" si="0"/>
        <v>45</v>
      </c>
      <c r="B46" s="361" t="s">
        <v>1032</v>
      </c>
      <c r="C46" s="374" t="s">
        <v>1125</v>
      </c>
      <c r="D46" s="363" t="s">
        <v>1126</v>
      </c>
      <c r="E46" s="391" t="s">
        <v>1113</v>
      </c>
      <c r="F46" s="376" t="s">
        <v>90</v>
      </c>
      <c r="G46" s="367">
        <v>3.1</v>
      </c>
      <c r="H46" s="212"/>
      <c r="I46" s="367">
        <f t="shared" si="5"/>
        <v>0</v>
      </c>
    </row>
    <row r="47" spans="1:9" ht="27.6">
      <c r="A47" s="337">
        <f t="shared" si="0"/>
        <v>46</v>
      </c>
      <c r="B47" s="361" t="s">
        <v>1032</v>
      </c>
      <c r="C47" s="374" t="s">
        <v>1127</v>
      </c>
      <c r="D47" s="363" t="s">
        <v>1128</v>
      </c>
      <c r="E47" s="391" t="s">
        <v>1129</v>
      </c>
      <c r="F47" s="376" t="s">
        <v>90</v>
      </c>
      <c r="G47" s="367">
        <v>7.4</v>
      </c>
      <c r="H47" s="212"/>
      <c r="I47" s="367">
        <f t="shared" si="5"/>
        <v>0</v>
      </c>
    </row>
    <row r="48" spans="1:9">
      <c r="A48" s="337">
        <f t="shared" si="0"/>
        <v>47</v>
      </c>
      <c r="B48" s="384" t="s">
        <v>1032</v>
      </c>
      <c r="C48" s="382" t="s">
        <v>1130</v>
      </c>
      <c r="D48" s="383" t="s">
        <v>1131</v>
      </c>
      <c r="E48" s="393"/>
      <c r="F48" s="385">
        <f>ROUND(SUM(I49),2)</f>
        <v>0</v>
      </c>
      <c r="G48" s="387"/>
      <c r="H48" s="387"/>
      <c r="I48" s="390"/>
    </row>
    <row r="49" spans="1:9">
      <c r="A49" s="337">
        <f t="shared" si="0"/>
        <v>48</v>
      </c>
      <c r="B49" s="361" t="s">
        <v>1032</v>
      </c>
      <c r="C49" s="374" t="s">
        <v>1132</v>
      </c>
      <c r="D49" s="363" t="s">
        <v>1133</v>
      </c>
      <c r="E49" s="391"/>
      <c r="F49" s="376" t="s">
        <v>18</v>
      </c>
      <c r="G49" s="367">
        <v>101</v>
      </c>
      <c r="H49" s="212"/>
      <c r="I49" s="367">
        <f>ROUND(G49*H49,2)</f>
        <v>0</v>
      </c>
    </row>
    <row r="50" spans="1:9">
      <c r="A50" s="337">
        <f t="shared" si="0"/>
        <v>49</v>
      </c>
      <c r="B50" s="394" t="s">
        <v>1032</v>
      </c>
      <c r="C50" s="377" t="s">
        <v>1038</v>
      </c>
      <c r="D50" s="378" t="s">
        <v>1039</v>
      </c>
      <c r="E50" s="395"/>
      <c r="F50" s="357">
        <f>ROUND(F51+F61+F74,2)</f>
        <v>0</v>
      </c>
      <c r="G50" s="380"/>
      <c r="H50" s="380"/>
      <c r="I50" s="357"/>
    </row>
    <row r="51" spans="1:9">
      <c r="A51" s="337">
        <f t="shared" si="0"/>
        <v>50</v>
      </c>
      <c r="B51" s="384" t="s">
        <v>1032</v>
      </c>
      <c r="C51" s="382" t="s">
        <v>1134</v>
      </c>
      <c r="D51" s="383" t="s">
        <v>1135</v>
      </c>
      <c r="E51" s="393"/>
      <c r="F51" s="385">
        <f>ROUND(SUM(I52:I60),2)</f>
        <v>0</v>
      </c>
      <c r="G51" s="387"/>
      <c r="H51" s="387"/>
      <c r="I51" s="385"/>
    </row>
    <row r="52" spans="1:9" ht="41.4">
      <c r="A52" s="337">
        <f t="shared" si="0"/>
        <v>51</v>
      </c>
      <c r="B52" s="361" t="s">
        <v>1032</v>
      </c>
      <c r="C52" s="374" t="s">
        <v>1136</v>
      </c>
      <c r="D52" s="363" t="s">
        <v>1137</v>
      </c>
      <c r="E52" s="391" t="s">
        <v>1138</v>
      </c>
      <c r="F52" s="376" t="s">
        <v>95</v>
      </c>
      <c r="G52" s="367">
        <v>133</v>
      </c>
      <c r="H52" s="212"/>
      <c r="I52" s="367">
        <f t="shared" ref="I52:I60" si="6">ROUND(G52*H52,2)</f>
        <v>0</v>
      </c>
    </row>
    <row r="53" spans="1:9" ht="41.4">
      <c r="A53" s="337">
        <f t="shared" si="0"/>
        <v>52</v>
      </c>
      <c r="B53" s="361" t="s">
        <v>1032</v>
      </c>
      <c r="C53" s="374" t="s">
        <v>1139</v>
      </c>
      <c r="D53" s="361" t="s">
        <v>1140</v>
      </c>
      <c r="E53" s="361" t="s">
        <v>1141</v>
      </c>
      <c r="F53" s="376" t="s">
        <v>18</v>
      </c>
      <c r="G53" s="367">
        <v>33.5</v>
      </c>
      <c r="H53" s="212"/>
      <c r="I53" s="367">
        <f t="shared" si="6"/>
        <v>0</v>
      </c>
    </row>
    <row r="54" spans="1:9" ht="27.6">
      <c r="A54" s="337">
        <f t="shared" si="0"/>
        <v>53</v>
      </c>
      <c r="B54" s="361" t="s">
        <v>1032</v>
      </c>
      <c r="C54" s="374" t="s">
        <v>1142</v>
      </c>
      <c r="D54" s="361" t="s">
        <v>650</v>
      </c>
      <c r="E54" s="361" t="s">
        <v>1141</v>
      </c>
      <c r="F54" s="376" t="s">
        <v>18</v>
      </c>
      <c r="G54" s="367">
        <v>15.5</v>
      </c>
      <c r="H54" s="212"/>
      <c r="I54" s="367">
        <f t="shared" si="6"/>
        <v>0</v>
      </c>
    </row>
    <row r="55" spans="1:9" ht="41.4">
      <c r="A55" s="337">
        <f t="shared" si="0"/>
        <v>54</v>
      </c>
      <c r="B55" s="361" t="s">
        <v>1032</v>
      </c>
      <c r="C55" s="374" t="s">
        <v>1143</v>
      </c>
      <c r="D55" s="363" t="s">
        <v>1144</v>
      </c>
      <c r="E55" s="391" t="s">
        <v>1145</v>
      </c>
      <c r="F55" s="376" t="s">
        <v>95</v>
      </c>
      <c r="G55" s="367">
        <v>139</v>
      </c>
      <c r="H55" s="212"/>
      <c r="I55" s="367">
        <f t="shared" si="6"/>
        <v>0</v>
      </c>
    </row>
    <row r="56" spans="1:9" ht="82.8">
      <c r="A56" s="337">
        <f t="shared" si="0"/>
        <v>55</v>
      </c>
      <c r="B56" s="361" t="s">
        <v>1032</v>
      </c>
      <c r="C56" s="374" t="s">
        <v>1146</v>
      </c>
      <c r="D56" s="361" t="s">
        <v>1147</v>
      </c>
      <c r="E56" s="361"/>
      <c r="F56" s="376" t="s">
        <v>95</v>
      </c>
      <c r="G56" s="367">
        <v>39.1</v>
      </c>
      <c r="H56" s="212"/>
      <c r="I56" s="367">
        <f t="shared" si="6"/>
        <v>0</v>
      </c>
    </row>
    <row r="57" spans="1:9" ht="69">
      <c r="A57" s="337">
        <f t="shared" si="0"/>
        <v>56</v>
      </c>
      <c r="B57" s="361" t="s">
        <v>1032</v>
      </c>
      <c r="C57" s="374" t="s">
        <v>1148</v>
      </c>
      <c r="D57" s="361" t="s">
        <v>1149</v>
      </c>
      <c r="E57" s="361" t="s">
        <v>1141</v>
      </c>
      <c r="F57" s="376" t="s">
        <v>18</v>
      </c>
      <c r="G57" s="367">
        <v>33.5</v>
      </c>
      <c r="H57" s="212"/>
      <c r="I57" s="367">
        <f t="shared" si="6"/>
        <v>0</v>
      </c>
    </row>
    <row r="58" spans="1:9" ht="27.6">
      <c r="A58" s="337">
        <f t="shared" si="0"/>
        <v>57</v>
      </c>
      <c r="B58" s="361" t="s">
        <v>1032</v>
      </c>
      <c r="C58" s="374" t="s">
        <v>1150</v>
      </c>
      <c r="D58" s="361" t="s">
        <v>1151</v>
      </c>
      <c r="E58" s="361" t="s">
        <v>1152</v>
      </c>
      <c r="F58" s="376" t="s">
        <v>18</v>
      </c>
      <c r="G58" s="367">
        <v>61.6</v>
      </c>
      <c r="H58" s="212"/>
      <c r="I58" s="367">
        <f t="shared" si="6"/>
        <v>0</v>
      </c>
    </row>
    <row r="59" spans="1:9" ht="27.6">
      <c r="A59" s="337">
        <f t="shared" si="0"/>
        <v>58</v>
      </c>
      <c r="B59" s="361" t="s">
        <v>1032</v>
      </c>
      <c r="C59" s="374" t="s">
        <v>1153</v>
      </c>
      <c r="D59" s="361" t="s">
        <v>1154</v>
      </c>
      <c r="E59" s="361" t="s">
        <v>1152</v>
      </c>
      <c r="F59" s="376" t="s">
        <v>18</v>
      </c>
      <c r="G59" s="367">
        <v>27</v>
      </c>
      <c r="H59" s="212"/>
      <c r="I59" s="367">
        <f t="shared" si="6"/>
        <v>0</v>
      </c>
    </row>
    <row r="60" spans="1:9" ht="27.6">
      <c r="A60" s="337">
        <f t="shared" si="0"/>
        <v>59</v>
      </c>
      <c r="B60" s="361" t="s">
        <v>1032</v>
      </c>
      <c r="C60" s="374" t="s">
        <v>1155</v>
      </c>
      <c r="D60" s="361" t="s">
        <v>565</v>
      </c>
      <c r="E60" s="361"/>
      <c r="F60" s="376" t="s">
        <v>25</v>
      </c>
      <c r="G60" s="367">
        <v>4</v>
      </c>
      <c r="H60" s="212"/>
      <c r="I60" s="367">
        <f t="shared" si="6"/>
        <v>0</v>
      </c>
    </row>
    <row r="61" spans="1:9" ht="41.25" customHeight="1">
      <c r="A61" s="337">
        <f t="shared" si="0"/>
        <v>60</v>
      </c>
      <c r="B61" s="384" t="s">
        <v>1032</v>
      </c>
      <c r="C61" s="382" t="s">
        <v>1156</v>
      </c>
      <c r="D61" s="383" t="s">
        <v>1157</v>
      </c>
      <c r="E61" s="392" t="s">
        <v>568</v>
      </c>
      <c r="F61" s="385">
        <f>ROUND(SUM(I62:I73),2)</f>
        <v>0</v>
      </c>
      <c r="G61" s="387"/>
      <c r="H61" s="387"/>
      <c r="I61" s="390"/>
    </row>
    <row r="62" spans="1:9" ht="41.4">
      <c r="A62" s="337">
        <f t="shared" si="0"/>
        <v>61</v>
      </c>
      <c r="B62" s="361" t="s">
        <v>1032</v>
      </c>
      <c r="C62" s="374" t="s">
        <v>1158</v>
      </c>
      <c r="D62" s="361" t="s">
        <v>1159</v>
      </c>
      <c r="E62" s="361"/>
      <c r="F62" s="376" t="s">
        <v>18</v>
      </c>
      <c r="G62" s="367">
        <v>32.4</v>
      </c>
      <c r="H62" s="212"/>
      <c r="I62" s="367">
        <f t="shared" ref="I62:I73" si="7">ROUND(G62*H62,2)</f>
        <v>0</v>
      </c>
    </row>
    <row r="63" spans="1:9" ht="43.8" customHeight="1">
      <c r="A63" s="337">
        <f t="shared" si="0"/>
        <v>62</v>
      </c>
      <c r="B63" s="361" t="s">
        <v>1032</v>
      </c>
      <c r="C63" s="374" t="s">
        <v>1160</v>
      </c>
      <c r="D63" s="361" t="s">
        <v>1161</v>
      </c>
      <c r="E63" s="361"/>
      <c r="F63" s="376" t="s">
        <v>95</v>
      </c>
      <c r="G63" s="367">
        <v>57.2</v>
      </c>
      <c r="H63" s="212"/>
      <c r="I63" s="367">
        <f t="shared" si="7"/>
        <v>0</v>
      </c>
    </row>
    <row r="64" spans="1:9" ht="27.6">
      <c r="A64" s="337">
        <f t="shared" si="0"/>
        <v>63</v>
      </c>
      <c r="B64" s="361" t="s">
        <v>1032</v>
      </c>
      <c r="C64" s="374" t="s">
        <v>1162</v>
      </c>
      <c r="D64" s="361" t="s">
        <v>1163</v>
      </c>
      <c r="E64" s="361" t="s">
        <v>1164</v>
      </c>
      <c r="F64" s="376" t="s">
        <v>95</v>
      </c>
      <c r="G64" s="367">
        <v>82.9</v>
      </c>
      <c r="H64" s="212"/>
      <c r="I64" s="367">
        <f t="shared" si="7"/>
        <v>0</v>
      </c>
    </row>
    <row r="65" spans="1:9" ht="27.6">
      <c r="A65" s="337">
        <f t="shared" si="0"/>
        <v>64</v>
      </c>
      <c r="B65" s="361" t="s">
        <v>1032</v>
      </c>
      <c r="C65" s="374" t="s">
        <v>1165</v>
      </c>
      <c r="D65" s="361" t="s">
        <v>1166</v>
      </c>
      <c r="E65" s="361"/>
      <c r="F65" s="376" t="s">
        <v>165</v>
      </c>
      <c r="G65" s="367">
        <v>50</v>
      </c>
      <c r="H65" s="212"/>
      <c r="I65" s="367">
        <f t="shared" si="7"/>
        <v>0</v>
      </c>
    </row>
    <row r="66" spans="1:9" ht="27.6">
      <c r="A66" s="337">
        <f t="shared" si="0"/>
        <v>65</v>
      </c>
      <c r="B66" s="361" t="s">
        <v>1032</v>
      </c>
      <c r="C66" s="374" t="s">
        <v>1167</v>
      </c>
      <c r="D66" s="361" t="s">
        <v>1168</v>
      </c>
      <c r="E66" s="361" t="s">
        <v>1169</v>
      </c>
      <c r="F66" s="376" t="s">
        <v>25</v>
      </c>
      <c r="G66" s="367">
        <v>300</v>
      </c>
      <c r="H66" s="212"/>
      <c r="I66" s="367">
        <f t="shared" si="7"/>
        <v>0</v>
      </c>
    </row>
    <row r="67" spans="1:9" ht="44.4" customHeight="1">
      <c r="A67" s="337">
        <f t="shared" si="0"/>
        <v>66</v>
      </c>
      <c r="B67" s="361" t="s">
        <v>1032</v>
      </c>
      <c r="C67" s="374" t="s">
        <v>1170</v>
      </c>
      <c r="D67" s="361" t="s">
        <v>1171</v>
      </c>
      <c r="E67" s="361" t="s">
        <v>1172</v>
      </c>
      <c r="F67" s="376" t="s">
        <v>165</v>
      </c>
      <c r="G67" s="367">
        <v>200</v>
      </c>
      <c r="H67" s="212"/>
      <c r="I67" s="367">
        <f t="shared" si="7"/>
        <v>0</v>
      </c>
    </row>
    <row r="68" spans="1:9" ht="41.4">
      <c r="A68" s="337">
        <f t="shared" ref="A68:A75" si="8">A67+1</f>
        <v>67</v>
      </c>
      <c r="B68" s="361" t="s">
        <v>1032</v>
      </c>
      <c r="C68" s="374" t="s">
        <v>1173</v>
      </c>
      <c r="D68" s="361" t="s">
        <v>1174</v>
      </c>
      <c r="E68" s="361"/>
      <c r="F68" s="376" t="s">
        <v>25</v>
      </c>
      <c r="G68" s="367">
        <v>4</v>
      </c>
      <c r="H68" s="212"/>
      <c r="I68" s="367">
        <f t="shared" si="7"/>
        <v>0</v>
      </c>
    </row>
    <row r="69" spans="1:9" ht="165.6">
      <c r="A69" s="337">
        <f t="shared" si="8"/>
        <v>68</v>
      </c>
      <c r="B69" s="361" t="s">
        <v>1032</v>
      </c>
      <c r="C69" s="374" t="s">
        <v>1175</v>
      </c>
      <c r="D69" s="361" t="s">
        <v>1176</v>
      </c>
      <c r="E69" s="361" t="s">
        <v>1177</v>
      </c>
      <c r="F69" s="376" t="s">
        <v>165</v>
      </c>
      <c r="G69" s="367">
        <v>14412</v>
      </c>
      <c r="H69" s="212"/>
      <c r="I69" s="367">
        <f t="shared" si="7"/>
        <v>0</v>
      </c>
    </row>
    <row r="70" spans="1:9" ht="110.4">
      <c r="A70" s="337">
        <f t="shared" si="8"/>
        <v>69</v>
      </c>
      <c r="B70" s="361" t="s">
        <v>1032</v>
      </c>
      <c r="C70" s="374" t="s">
        <v>1178</v>
      </c>
      <c r="D70" s="361" t="s">
        <v>1179</v>
      </c>
      <c r="E70" s="361" t="s">
        <v>1180</v>
      </c>
      <c r="F70" s="376" t="s">
        <v>165</v>
      </c>
      <c r="G70" s="367">
        <v>8956</v>
      </c>
      <c r="H70" s="212"/>
      <c r="I70" s="367">
        <f t="shared" si="7"/>
        <v>0</v>
      </c>
    </row>
    <row r="71" spans="1:9" ht="41.4">
      <c r="A71" s="337">
        <f t="shared" si="8"/>
        <v>70</v>
      </c>
      <c r="B71" s="361" t="s">
        <v>1032</v>
      </c>
      <c r="C71" s="374" t="s">
        <v>1181</v>
      </c>
      <c r="D71" s="361" t="s">
        <v>1182</v>
      </c>
      <c r="E71" s="361" t="s">
        <v>1183</v>
      </c>
      <c r="F71" s="376" t="s">
        <v>165</v>
      </c>
      <c r="G71" s="367">
        <v>1350</v>
      </c>
      <c r="H71" s="212"/>
      <c r="I71" s="367">
        <f t="shared" si="7"/>
        <v>0</v>
      </c>
    </row>
    <row r="72" spans="1:9">
      <c r="A72" s="337">
        <f t="shared" si="8"/>
        <v>71</v>
      </c>
      <c r="B72" s="361" t="s">
        <v>1032</v>
      </c>
      <c r="C72" s="374" t="s">
        <v>1184</v>
      </c>
      <c r="D72" s="361" t="s">
        <v>1185</v>
      </c>
      <c r="E72" s="361"/>
      <c r="F72" s="376" t="s">
        <v>25</v>
      </c>
      <c r="G72" s="367">
        <v>6</v>
      </c>
      <c r="H72" s="212"/>
      <c r="I72" s="367">
        <f t="shared" si="7"/>
        <v>0</v>
      </c>
    </row>
    <row r="73" spans="1:9" ht="27.6">
      <c r="A73" s="337">
        <f t="shared" si="8"/>
        <v>72</v>
      </c>
      <c r="B73" s="361" t="s">
        <v>1032</v>
      </c>
      <c r="C73" s="374" t="s">
        <v>1186</v>
      </c>
      <c r="D73" s="361" t="s">
        <v>1187</v>
      </c>
      <c r="E73" s="361"/>
      <c r="F73" s="376" t="s">
        <v>25</v>
      </c>
      <c r="G73" s="367">
        <v>1</v>
      </c>
      <c r="H73" s="212"/>
      <c r="I73" s="367">
        <f t="shared" si="7"/>
        <v>0</v>
      </c>
    </row>
    <row r="74" spans="1:9">
      <c r="A74" s="337">
        <f t="shared" si="8"/>
        <v>73</v>
      </c>
      <c r="B74" s="384" t="s">
        <v>1032</v>
      </c>
      <c r="C74" s="382" t="s">
        <v>1188</v>
      </c>
      <c r="D74" s="396" t="s">
        <v>1189</v>
      </c>
      <c r="E74" s="397"/>
      <c r="F74" s="385">
        <f>ROUND(SUM(I75),2)</f>
        <v>0</v>
      </c>
      <c r="G74" s="386"/>
      <c r="H74" s="387"/>
      <c r="I74" s="390"/>
    </row>
    <row r="75" spans="1:9" ht="27.6">
      <c r="A75" s="337">
        <f t="shared" si="8"/>
        <v>74</v>
      </c>
      <c r="B75" s="361" t="s">
        <v>1032</v>
      </c>
      <c r="C75" s="374" t="s">
        <v>1190</v>
      </c>
      <c r="D75" s="361" t="s">
        <v>1191</v>
      </c>
      <c r="E75" s="398"/>
      <c r="F75" s="376" t="s">
        <v>95</v>
      </c>
      <c r="G75" s="367">
        <v>82.9</v>
      </c>
      <c r="H75" s="404"/>
      <c r="I75" s="367">
        <f>ROUND(G75*H75,2)</f>
        <v>0</v>
      </c>
    </row>
    <row r="76" spans="1:9">
      <c r="H76" s="403"/>
    </row>
  </sheetData>
  <sheetProtection algorithmName="SHA-512" hashValue="4gXSN1/u8qtuszUbodbfLKYcU8pph/8pD+ztVnQfajE0BRNTmKPqm5XrcBO+XJuIuWXaHubFg2AlO4BjIxC93A==" saltValue="PbbUILIhecfc0nNmU4MCmg==" spinCount="100000" sheet="1" objects="1" scenarios="1"/>
  <autoFilter ref="A1:I75" xr:uid="{0A893F04-3F0A-4FBF-9109-CABA582CAFCB}"/>
  <conditionalFormatting sqref="H7:H11 H14:H18 H20:H32 H34:H36 H38:H47 H49 H52:H60 H62:H73 H75">
    <cfRule type="containsBlanks" dxfId="27" priority="1">
      <formula>LEN(TRIM(H7))=0</formula>
    </cfRule>
  </conditionalFormatting>
  <dataValidations disablePrompts="1" count="1">
    <dataValidation type="custom" allowBlank="1" showInputMessage="1" showErrorMessage="1" errorTitle="Preverite vnos" error="Ceno na EM je potrebno vnesti zaokroženo  na dve decimalni mesti." sqref="H1 GW1 QS1 AAO1 AKK1 AUG1 BEC1 BNY1 BXU1 CHQ1 CRM1 DBI1 DLE1 DVA1 EEW1 EOS1 EYO1 FIK1 FSG1 GCC1 GLY1 GVU1 HFQ1 HPM1 HZI1 IJE1 ITA1 JCW1 JMS1 JWO1 KGK1 KQG1 LAC1 LJY1 LTU1 MDQ1 MNM1 MXI1 NHE1 NRA1 OAW1 OKS1 OUO1 PEK1 POG1 PYC1 QHY1 QRU1 RBQ1 RLM1 RVI1 SFE1 SPA1 SYW1 TIS1 TSO1 UCK1 UMG1 UWC1 VFY1 VPU1 VZQ1 WJM1 WTI1 H65532 GW65532 QS65532 AAO65532 AKK65532 AUG65532 BEC65532 BNY65532 BXU65532 CHQ65532 CRM65532 DBI65532 DLE65532 DVA65532 EEW65532 EOS65532 EYO65532 FIK65532 FSG65532 GCC65532 GLY65532 GVU65532 HFQ65532 HPM65532 HZI65532 IJE65532 ITA65532 JCW65532 JMS65532 JWO65532 KGK65532 KQG65532 LAC65532 LJY65532 LTU65532 MDQ65532 MNM65532 MXI65532 NHE65532 NRA65532 OAW65532 OKS65532 OUO65532 PEK65532 POG65532 PYC65532 QHY65532 QRU65532 RBQ65532 RLM65532 RVI65532 SFE65532 SPA65532 SYW65532 TIS65532 TSO65532 UCK65532 UMG65532 UWC65532 VFY65532 VPU65532 VZQ65532 WJM65532 WTI65532 H131068 GW131068 QS131068 AAO131068 AKK131068 AUG131068 BEC131068 BNY131068 BXU131068 CHQ131068 CRM131068 DBI131068 DLE131068 DVA131068 EEW131068 EOS131068 EYO131068 FIK131068 FSG131068 GCC131068 GLY131068 GVU131068 HFQ131068 HPM131068 HZI131068 IJE131068 ITA131068 JCW131068 JMS131068 JWO131068 KGK131068 KQG131068 LAC131068 LJY131068 LTU131068 MDQ131068 MNM131068 MXI131068 NHE131068 NRA131068 OAW131068 OKS131068 OUO131068 PEK131068 POG131068 PYC131068 QHY131068 QRU131068 RBQ131068 RLM131068 RVI131068 SFE131068 SPA131068 SYW131068 TIS131068 TSO131068 UCK131068 UMG131068 UWC131068 VFY131068 VPU131068 VZQ131068 WJM131068 WTI131068 H196604 GW196604 QS196604 AAO196604 AKK196604 AUG196604 BEC196604 BNY196604 BXU196604 CHQ196604 CRM196604 DBI196604 DLE196604 DVA196604 EEW196604 EOS196604 EYO196604 FIK196604 FSG196604 GCC196604 GLY196604 GVU196604 HFQ196604 HPM196604 HZI196604 IJE196604 ITA196604 JCW196604 JMS196604 JWO196604 KGK196604 KQG196604 LAC196604 LJY196604 LTU196604 MDQ196604 MNM196604 MXI196604 NHE196604 NRA196604 OAW196604 OKS196604 OUO196604 PEK196604 POG196604 PYC196604 QHY196604 QRU196604 RBQ196604 RLM196604 RVI196604 SFE196604 SPA196604 SYW196604 TIS196604 TSO196604 UCK196604 UMG196604 UWC196604 VFY196604 VPU196604 VZQ196604 WJM196604 WTI196604 H262140 GW262140 QS262140 AAO262140 AKK262140 AUG262140 BEC262140 BNY262140 BXU262140 CHQ262140 CRM262140 DBI262140 DLE262140 DVA262140 EEW262140 EOS262140 EYO262140 FIK262140 FSG262140 GCC262140 GLY262140 GVU262140 HFQ262140 HPM262140 HZI262140 IJE262140 ITA262140 JCW262140 JMS262140 JWO262140 KGK262140 KQG262140 LAC262140 LJY262140 LTU262140 MDQ262140 MNM262140 MXI262140 NHE262140 NRA262140 OAW262140 OKS262140 OUO262140 PEK262140 POG262140 PYC262140 QHY262140 QRU262140 RBQ262140 RLM262140 RVI262140 SFE262140 SPA262140 SYW262140 TIS262140 TSO262140 UCK262140 UMG262140 UWC262140 VFY262140 VPU262140 VZQ262140 WJM262140 WTI262140 H327676 GW327676 QS327676 AAO327676 AKK327676 AUG327676 BEC327676 BNY327676 BXU327676 CHQ327676 CRM327676 DBI327676 DLE327676 DVA327676 EEW327676 EOS327676 EYO327676 FIK327676 FSG327676 GCC327676 GLY327676 GVU327676 HFQ327676 HPM327676 HZI327676 IJE327676 ITA327676 JCW327676 JMS327676 JWO327676 KGK327676 KQG327676 LAC327676 LJY327676 LTU327676 MDQ327676 MNM327676 MXI327676 NHE327676 NRA327676 OAW327676 OKS327676 OUO327676 PEK327676 POG327676 PYC327676 QHY327676 QRU327676 RBQ327676 RLM327676 RVI327676 SFE327676 SPA327676 SYW327676 TIS327676 TSO327676 UCK327676 UMG327676 UWC327676 VFY327676 VPU327676 VZQ327676 WJM327676 WTI327676 H393212 GW393212 QS393212 AAO393212 AKK393212 AUG393212 BEC393212 BNY393212 BXU393212 CHQ393212 CRM393212 DBI393212 DLE393212 DVA393212 EEW393212 EOS393212 EYO393212 FIK393212 FSG393212 GCC393212 GLY393212 GVU393212 HFQ393212 HPM393212 HZI393212 IJE393212 ITA393212 JCW393212 JMS393212 JWO393212 KGK393212 KQG393212 LAC393212 LJY393212 LTU393212 MDQ393212 MNM393212 MXI393212 NHE393212 NRA393212 OAW393212 OKS393212 OUO393212 PEK393212 POG393212 PYC393212 QHY393212 QRU393212 RBQ393212 RLM393212 RVI393212 SFE393212 SPA393212 SYW393212 TIS393212 TSO393212 UCK393212 UMG393212 UWC393212 VFY393212 VPU393212 VZQ393212 WJM393212 WTI393212 H458748 GW458748 QS458748 AAO458748 AKK458748 AUG458748 BEC458748 BNY458748 BXU458748 CHQ458748 CRM458748 DBI458748 DLE458748 DVA458748 EEW458748 EOS458748 EYO458748 FIK458748 FSG458748 GCC458748 GLY458748 GVU458748 HFQ458748 HPM458748 HZI458748 IJE458748 ITA458748 JCW458748 JMS458748 JWO458748 KGK458748 KQG458748 LAC458748 LJY458748 LTU458748 MDQ458748 MNM458748 MXI458748 NHE458748 NRA458748 OAW458748 OKS458748 OUO458748 PEK458748 POG458748 PYC458748 QHY458748 QRU458748 RBQ458748 RLM458748 RVI458748 SFE458748 SPA458748 SYW458748 TIS458748 TSO458748 UCK458748 UMG458748 UWC458748 VFY458748 VPU458748 VZQ458748 WJM458748 WTI458748 H524284 GW524284 QS524284 AAO524284 AKK524284 AUG524284 BEC524284 BNY524284 BXU524284 CHQ524284 CRM524284 DBI524284 DLE524284 DVA524284 EEW524284 EOS524284 EYO524284 FIK524284 FSG524284 GCC524284 GLY524284 GVU524284 HFQ524284 HPM524284 HZI524284 IJE524284 ITA524284 JCW524284 JMS524284 JWO524284 KGK524284 KQG524284 LAC524284 LJY524284 LTU524284 MDQ524284 MNM524284 MXI524284 NHE524284 NRA524284 OAW524284 OKS524284 OUO524284 PEK524284 POG524284 PYC524284 QHY524284 QRU524284 RBQ524284 RLM524284 RVI524284 SFE524284 SPA524284 SYW524284 TIS524284 TSO524284 UCK524284 UMG524284 UWC524284 VFY524284 VPU524284 VZQ524284 WJM524284 WTI524284 H589820 GW589820 QS589820 AAO589820 AKK589820 AUG589820 BEC589820 BNY589820 BXU589820 CHQ589820 CRM589820 DBI589820 DLE589820 DVA589820 EEW589820 EOS589820 EYO589820 FIK589820 FSG589820 GCC589820 GLY589820 GVU589820 HFQ589820 HPM589820 HZI589820 IJE589820 ITA589820 JCW589820 JMS589820 JWO589820 KGK589820 KQG589820 LAC589820 LJY589820 LTU589820 MDQ589820 MNM589820 MXI589820 NHE589820 NRA589820 OAW589820 OKS589820 OUO589820 PEK589820 POG589820 PYC589820 QHY589820 QRU589820 RBQ589820 RLM589820 RVI589820 SFE589820 SPA589820 SYW589820 TIS589820 TSO589820 UCK589820 UMG589820 UWC589820 VFY589820 VPU589820 VZQ589820 WJM589820 WTI589820 H655356 GW655356 QS655356 AAO655356 AKK655356 AUG655356 BEC655356 BNY655356 BXU655356 CHQ655356 CRM655356 DBI655356 DLE655356 DVA655356 EEW655356 EOS655356 EYO655356 FIK655356 FSG655356 GCC655356 GLY655356 GVU655356 HFQ655356 HPM655356 HZI655356 IJE655356 ITA655356 JCW655356 JMS655356 JWO655356 KGK655356 KQG655356 LAC655356 LJY655356 LTU655356 MDQ655356 MNM655356 MXI655356 NHE655356 NRA655356 OAW655356 OKS655356 OUO655356 PEK655356 POG655356 PYC655356 QHY655356 QRU655356 RBQ655356 RLM655356 RVI655356 SFE655356 SPA655356 SYW655356 TIS655356 TSO655356 UCK655356 UMG655356 UWC655356 VFY655356 VPU655356 VZQ655356 WJM655356 WTI655356 H720892 GW720892 QS720892 AAO720892 AKK720892 AUG720892 BEC720892 BNY720892 BXU720892 CHQ720892 CRM720892 DBI720892 DLE720892 DVA720892 EEW720892 EOS720892 EYO720892 FIK720892 FSG720892 GCC720892 GLY720892 GVU720892 HFQ720892 HPM720892 HZI720892 IJE720892 ITA720892 JCW720892 JMS720892 JWO720892 KGK720892 KQG720892 LAC720892 LJY720892 LTU720892 MDQ720892 MNM720892 MXI720892 NHE720892 NRA720892 OAW720892 OKS720892 OUO720892 PEK720892 POG720892 PYC720892 QHY720892 QRU720892 RBQ720892 RLM720892 RVI720892 SFE720892 SPA720892 SYW720892 TIS720892 TSO720892 UCK720892 UMG720892 UWC720892 VFY720892 VPU720892 VZQ720892 WJM720892 WTI720892 H786428 GW786428 QS786428 AAO786428 AKK786428 AUG786428 BEC786428 BNY786428 BXU786428 CHQ786428 CRM786428 DBI786428 DLE786428 DVA786428 EEW786428 EOS786428 EYO786428 FIK786428 FSG786428 GCC786428 GLY786428 GVU786428 HFQ786428 HPM786428 HZI786428 IJE786428 ITA786428 JCW786428 JMS786428 JWO786428 KGK786428 KQG786428 LAC786428 LJY786428 LTU786428 MDQ786428 MNM786428 MXI786428 NHE786428 NRA786428 OAW786428 OKS786428 OUO786428 PEK786428 POG786428 PYC786428 QHY786428 QRU786428 RBQ786428 RLM786428 RVI786428 SFE786428 SPA786428 SYW786428 TIS786428 TSO786428 UCK786428 UMG786428 UWC786428 VFY786428 VPU786428 VZQ786428 WJM786428 WTI786428 H851964 GW851964 QS851964 AAO851964 AKK851964 AUG851964 BEC851964 BNY851964 BXU851964 CHQ851964 CRM851964 DBI851964 DLE851964 DVA851964 EEW851964 EOS851964 EYO851964 FIK851964 FSG851964 GCC851964 GLY851964 GVU851964 HFQ851964 HPM851964 HZI851964 IJE851964 ITA851964 JCW851964 JMS851964 JWO851964 KGK851964 KQG851964 LAC851964 LJY851964 LTU851964 MDQ851964 MNM851964 MXI851964 NHE851964 NRA851964 OAW851964 OKS851964 OUO851964 PEK851964 POG851964 PYC851964 QHY851964 QRU851964 RBQ851964 RLM851964 RVI851964 SFE851964 SPA851964 SYW851964 TIS851964 TSO851964 UCK851964 UMG851964 UWC851964 VFY851964 VPU851964 VZQ851964 WJM851964 WTI851964 H917500 GW917500 QS917500 AAO917500 AKK917500 AUG917500 BEC917500 BNY917500 BXU917500 CHQ917500 CRM917500 DBI917500 DLE917500 DVA917500 EEW917500 EOS917500 EYO917500 FIK917500 FSG917500 GCC917500 GLY917500 GVU917500 HFQ917500 HPM917500 HZI917500 IJE917500 ITA917500 JCW917500 JMS917500 JWO917500 KGK917500 KQG917500 LAC917500 LJY917500 LTU917500 MDQ917500 MNM917500 MXI917500 NHE917500 NRA917500 OAW917500 OKS917500 OUO917500 PEK917500 POG917500 PYC917500 QHY917500 QRU917500 RBQ917500 RLM917500 RVI917500 SFE917500 SPA917500 SYW917500 TIS917500 TSO917500 UCK917500 UMG917500 UWC917500 VFY917500 VPU917500 VZQ917500 WJM917500 WTI917500 H983036 GW983036 QS983036 AAO983036 AKK983036 AUG983036 BEC983036 BNY983036 BXU983036 CHQ983036 CRM983036 DBI983036 DLE983036 DVA983036 EEW983036 EOS983036 EYO983036 FIK983036 FSG983036 GCC983036 GLY983036 GVU983036 HFQ983036 HPM983036 HZI983036 IJE983036 ITA983036 JCW983036 JMS983036 JWO983036 KGK983036 KQG983036 LAC983036 LJY983036 LTU983036 MDQ983036 MNM983036 MXI983036 NHE983036 NRA983036 OAW983036 OKS983036 OUO983036 PEK983036 POG983036 PYC983036 QHY983036 QRU983036 RBQ983036 RLM983036 RVI983036 SFE983036 SPA983036 SYW983036 TIS983036 TSO983036 UCK983036 UMG983036 UWC983036 VFY983036 VPU983036 VZQ983036 WJM983036 WTI983036" xr:uid="{00000000-0002-0000-0400-000000000000}">
      <formula1>H1=ROUND(H1,2)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I26"/>
  <sheetViews>
    <sheetView topLeftCell="A16"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1192</v>
      </c>
      <c r="C2" s="7" t="s">
        <v>1193</v>
      </c>
      <c r="D2" s="8" t="s">
        <v>1194</v>
      </c>
      <c r="E2" s="9"/>
      <c r="F2" s="10">
        <f>F3</f>
        <v>0</v>
      </c>
      <c r="G2" s="11"/>
      <c r="H2" s="10"/>
      <c r="I2" s="57"/>
    </row>
    <row r="3" spans="1:9">
      <c r="A3" s="5">
        <v>2</v>
      </c>
      <c r="B3" s="12" t="s">
        <v>1192</v>
      </c>
      <c r="C3" s="13" t="s">
        <v>1195</v>
      </c>
      <c r="D3" s="14" t="s">
        <v>1196</v>
      </c>
      <c r="E3" s="15"/>
      <c r="F3" s="16">
        <f>ROUND(SUM(F4:F6),2)</f>
        <v>0</v>
      </c>
      <c r="G3" s="16"/>
      <c r="H3" s="16"/>
      <c r="I3" s="55"/>
    </row>
    <row r="4" spans="1:9">
      <c r="A4" s="5">
        <v>3</v>
      </c>
      <c r="B4" s="17" t="s">
        <v>1192</v>
      </c>
      <c r="C4" s="18" t="s">
        <v>1197</v>
      </c>
      <c r="D4" s="19" t="s">
        <v>1198</v>
      </c>
      <c r="E4" s="20"/>
      <c r="F4" s="21">
        <f>ROUND(F7,2)</f>
        <v>0</v>
      </c>
      <c r="G4" s="21"/>
      <c r="H4" s="21"/>
      <c r="I4" s="56"/>
    </row>
    <row r="5" spans="1:9">
      <c r="A5" s="5">
        <v>4</v>
      </c>
      <c r="B5" s="22" t="s">
        <v>1192</v>
      </c>
      <c r="C5" s="23" t="s">
        <v>1199</v>
      </c>
      <c r="D5" s="24" t="s">
        <v>442</v>
      </c>
      <c r="E5" s="25"/>
      <c r="F5" s="21">
        <f>ROUND(F13,2)</f>
        <v>0</v>
      </c>
      <c r="G5" s="26"/>
      <c r="H5" s="26"/>
      <c r="I5" s="27"/>
    </row>
    <row r="6" spans="1:9">
      <c r="A6" s="5">
        <v>5</v>
      </c>
      <c r="B6" s="17" t="s">
        <v>1192</v>
      </c>
      <c r="C6" s="23" t="s">
        <v>1200</v>
      </c>
      <c r="D6" s="24" t="s">
        <v>1201</v>
      </c>
      <c r="E6" s="28"/>
      <c r="F6" s="21">
        <f>ROUND(F17,2)</f>
        <v>0</v>
      </c>
      <c r="G6" s="29"/>
      <c r="H6" s="30"/>
      <c r="I6" s="27"/>
    </row>
    <row r="7" spans="1:9">
      <c r="A7" s="5">
        <v>6</v>
      </c>
      <c r="B7" s="31" t="s">
        <v>1192</v>
      </c>
      <c r="C7" s="32" t="s">
        <v>1197</v>
      </c>
      <c r="D7" s="33" t="s">
        <v>1198</v>
      </c>
      <c r="E7" s="34"/>
      <c r="F7" s="35">
        <f>ROUND(SUM(I8:I12),2)</f>
        <v>0</v>
      </c>
      <c r="G7" s="36"/>
      <c r="H7" s="53"/>
      <c r="I7" s="52"/>
    </row>
    <row r="8" spans="1:9">
      <c r="A8" s="5">
        <v>7</v>
      </c>
      <c r="B8" s="37" t="s">
        <v>1192</v>
      </c>
      <c r="C8" s="38" t="s">
        <v>1202</v>
      </c>
      <c r="D8" s="39" t="s">
        <v>1203</v>
      </c>
      <c r="E8" s="40"/>
      <c r="F8" s="41" t="s">
        <v>25</v>
      </c>
      <c r="G8" s="48">
        <v>1</v>
      </c>
      <c r="H8" s="212"/>
      <c r="I8" s="50">
        <f>ROUND(Tabela16[[#This Row],[Količina]]*Tabela16[[#This Row],[cena/EM]],2)</f>
        <v>0</v>
      </c>
    </row>
    <row r="9" spans="1:9" ht="27.6">
      <c r="A9" s="5">
        <v>8</v>
      </c>
      <c r="B9" s="37" t="s">
        <v>1192</v>
      </c>
      <c r="C9" s="38" t="s">
        <v>1204</v>
      </c>
      <c r="D9" s="39" t="s">
        <v>1205</v>
      </c>
      <c r="E9" s="40"/>
      <c r="F9" s="41" t="s">
        <v>25</v>
      </c>
      <c r="G9" s="48">
        <v>1</v>
      </c>
      <c r="H9" s="212"/>
      <c r="I9" s="50">
        <f>ROUND(Tabela16[[#This Row],[Količina]]*Tabela16[[#This Row],[cena/EM]],2)</f>
        <v>0</v>
      </c>
    </row>
    <row r="10" spans="1:9">
      <c r="A10" s="5">
        <v>9</v>
      </c>
      <c r="B10" s="37" t="s">
        <v>1192</v>
      </c>
      <c r="C10" s="38" t="s">
        <v>1206</v>
      </c>
      <c r="D10" s="39" t="s">
        <v>1207</v>
      </c>
      <c r="E10" s="40"/>
      <c r="F10" s="41" t="s">
        <v>25</v>
      </c>
      <c r="G10" s="48">
        <v>34</v>
      </c>
      <c r="H10" s="212"/>
      <c r="I10" s="50">
        <f>ROUND(Tabela16[[#This Row],[Količina]]*Tabela16[[#This Row],[cena/EM]],2)</f>
        <v>0</v>
      </c>
    </row>
    <row r="11" spans="1:9" ht="41.4">
      <c r="A11" s="5">
        <v>10</v>
      </c>
      <c r="B11" s="37" t="s">
        <v>1192</v>
      </c>
      <c r="C11" s="38" t="s">
        <v>1208</v>
      </c>
      <c r="D11" s="39" t="s">
        <v>1209</v>
      </c>
      <c r="E11" s="40"/>
      <c r="F11" s="41" t="s">
        <v>25</v>
      </c>
      <c r="G11" s="48">
        <v>1</v>
      </c>
      <c r="H11" s="212"/>
      <c r="I11" s="50">
        <f>ROUND(Tabela16[[#This Row],[Količina]]*Tabela16[[#This Row],[cena/EM]],2)</f>
        <v>0</v>
      </c>
    </row>
    <row r="12" spans="1:9" ht="41.4">
      <c r="A12" s="5">
        <v>11</v>
      </c>
      <c r="B12" s="37" t="s">
        <v>1192</v>
      </c>
      <c r="C12" s="38" t="s">
        <v>1210</v>
      </c>
      <c r="D12" s="39" t="s">
        <v>1211</v>
      </c>
      <c r="E12" s="40"/>
      <c r="F12" s="41" t="s">
        <v>25</v>
      </c>
      <c r="G12" s="48">
        <v>1</v>
      </c>
      <c r="H12" s="212"/>
      <c r="I12" s="50">
        <f>ROUND(Tabela16[[#This Row],[Količina]]*Tabela16[[#This Row],[cena/EM]],2)</f>
        <v>0</v>
      </c>
    </row>
    <row r="13" spans="1:9">
      <c r="A13" s="5">
        <v>12</v>
      </c>
      <c r="B13" s="31" t="s">
        <v>1192</v>
      </c>
      <c r="C13" s="42" t="s">
        <v>1199</v>
      </c>
      <c r="D13" s="33" t="s">
        <v>442</v>
      </c>
      <c r="E13" s="33"/>
      <c r="F13" s="35">
        <f>ROUND(SUM(I14:I16),2)</f>
        <v>0</v>
      </c>
      <c r="G13" s="36"/>
      <c r="H13" s="36"/>
      <c r="I13" s="36"/>
    </row>
    <row r="14" spans="1:9" ht="27.6">
      <c r="A14" s="5">
        <v>13</v>
      </c>
      <c r="B14" s="37" t="s">
        <v>1192</v>
      </c>
      <c r="C14" s="38" t="s">
        <v>1212</v>
      </c>
      <c r="D14" s="39" t="s">
        <v>1213</v>
      </c>
      <c r="E14" s="40"/>
      <c r="F14" s="41" t="s">
        <v>90</v>
      </c>
      <c r="G14" s="48">
        <v>162</v>
      </c>
      <c r="H14" s="212"/>
      <c r="I14" s="50">
        <f>ROUND(Tabela16[[#This Row],[Količina]]*Tabela16[[#This Row],[cena/EM]],2)</f>
        <v>0</v>
      </c>
    </row>
    <row r="15" spans="1:9" ht="27.6">
      <c r="A15" s="5">
        <v>14</v>
      </c>
      <c r="B15" s="37" t="s">
        <v>1192</v>
      </c>
      <c r="C15" s="38" t="s">
        <v>1214</v>
      </c>
      <c r="D15" s="39" t="s">
        <v>1215</v>
      </c>
      <c r="E15" s="40"/>
      <c r="F15" s="41" t="s">
        <v>95</v>
      </c>
      <c r="G15" s="48">
        <v>96</v>
      </c>
      <c r="H15" s="212"/>
      <c r="I15" s="50">
        <f>ROUND(Tabela16[[#This Row],[Količina]]*Tabela16[[#This Row],[cena/EM]],2)</f>
        <v>0</v>
      </c>
    </row>
    <row r="16" spans="1:9" ht="41.4">
      <c r="A16" s="5">
        <v>15</v>
      </c>
      <c r="B16" s="37" t="s">
        <v>1192</v>
      </c>
      <c r="C16" s="38" t="s">
        <v>1216</v>
      </c>
      <c r="D16" s="39" t="s">
        <v>1217</v>
      </c>
      <c r="E16" s="40"/>
      <c r="F16" s="41" t="s">
        <v>90</v>
      </c>
      <c r="G16" s="48">
        <v>116</v>
      </c>
      <c r="H16" s="212"/>
      <c r="I16" s="50">
        <f>ROUND(Tabela16[[#This Row],[Količina]]*Tabela16[[#This Row],[cena/EM]],2)</f>
        <v>0</v>
      </c>
    </row>
    <row r="17" spans="1:9">
      <c r="A17" s="5">
        <v>16</v>
      </c>
      <c r="B17" s="31" t="s">
        <v>1192</v>
      </c>
      <c r="C17" s="42" t="s">
        <v>1200</v>
      </c>
      <c r="D17" s="33" t="s">
        <v>1201</v>
      </c>
      <c r="E17" s="34"/>
      <c r="F17" s="35">
        <f>ROUND(SUM(I18:I25),2)</f>
        <v>0</v>
      </c>
      <c r="G17" s="36"/>
      <c r="H17" s="36"/>
      <c r="I17" s="49" t="str">
        <f>IF(Tabela16[[#This Row],[Količina]]&lt;&gt;0,(ROUND(SUM(Tabela16[[#This Row],[Količina]]*Tabela16[[#This Row],[cena/EM]]),2)),"")</f>
        <v/>
      </c>
    </row>
    <row r="18" spans="1:9" ht="55.2">
      <c r="A18" s="5">
        <v>17</v>
      </c>
      <c r="B18" s="37" t="s">
        <v>1192</v>
      </c>
      <c r="C18" s="38" t="s">
        <v>1218</v>
      </c>
      <c r="D18" s="39" t="s">
        <v>1219</v>
      </c>
      <c r="E18" s="40"/>
      <c r="F18" s="41" t="s">
        <v>95</v>
      </c>
      <c r="G18" s="48">
        <v>101</v>
      </c>
      <c r="H18" s="212"/>
      <c r="I18" s="50">
        <f>ROUND(Tabela16[[#This Row],[Količina]]*Tabela16[[#This Row],[cena/EM]],2)</f>
        <v>0</v>
      </c>
    </row>
    <row r="19" spans="1:9" ht="55.2">
      <c r="A19" s="5">
        <v>18</v>
      </c>
      <c r="B19" s="37" t="s">
        <v>1192</v>
      </c>
      <c r="C19" s="38" t="s">
        <v>1220</v>
      </c>
      <c r="D19" s="39" t="s">
        <v>1221</v>
      </c>
      <c r="E19" s="40"/>
      <c r="F19" s="41" t="s">
        <v>95</v>
      </c>
      <c r="G19" s="48">
        <v>66.3</v>
      </c>
      <c r="H19" s="212"/>
      <c r="I19" s="50">
        <f>ROUND(Tabela16[[#This Row],[Količina]]*Tabela16[[#This Row],[cena/EM]],2)</f>
        <v>0</v>
      </c>
    </row>
    <row r="20" spans="1:9" ht="27.6">
      <c r="A20" s="5">
        <v>19</v>
      </c>
      <c r="B20" s="37" t="s">
        <v>1192</v>
      </c>
      <c r="C20" s="38" t="s">
        <v>1222</v>
      </c>
      <c r="D20" s="39" t="s">
        <v>1223</v>
      </c>
      <c r="E20" s="40"/>
      <c r="F20" s="41" t="s">
        <v>165</v>
      </c>
      <c r="G20" s="48">
        <v>488</v>
      </c>
      <c r="H20" s="212"/>
      <c r="I20" s="50">
        <f>ROUND(Tabela16[[#This Row],[Količina]]*Tabela16[[#This Row],[cena/EM]],2)</f>
        <v>0</v>
      </c>
    </row>
    <row r="21" spans="1:9" ht="27.6">
      <c r="A21" s="5">
        <v>20</v>
      </c>
      <c r="B21" s="37" t="s">
        <v>1192</v>
      </c>
      <c r="C21" s="38" t="s">
        <v>1224</v>
      </c>
      <c r="D21" s="39" t="s">
        <v>1225</v>
      </c>
      <c r="E21" s="40"/>
      <c r="F21" s="41" t="s">
        <v>165</v>
      </c>
      <c r="G21" s="48">
        <v>6601</v>
      </c>
      <c r="H21" s="212"/>
      <c r="I21" s="50">
        <f>ROUND(Tabela16[[#This Row],[Količina]]*Tabela16[[#This Row],[cena/EM]],2)</f>
        <v>0</v>
      </c>
    </row>
    <row r="22" spans="1:9" ht="27.6">
      <c r="A22" s="5">
        <v>21</v>
      </c>
      <c r="B22" s="37" t="s">
        <v>1192</v>
      </c>
      <c r="C22" s="38" t="s">
        <v>1226</v>
      </c>
      <c r="D22" s="39" t="s">
        <v>1227</v>
      </c>
      <c r="E22" s="40"/>
      <c r="F22" s="41" t="s">
        <v>90</v>
      </c>
      <c r="G22" s="48">
        <v>17.7</v>
      </c>
      <c r="H22" s="212"/>
      <c r="I22" s="50">
        <f>ROUND(Tabela16[[#This Row],[Količina]]*Tabela16[[#This Row],[cena/EM]],2)</f>
        <v>0</v>
      </c>
    </row>
    <row r="23" spans="1:9" ht="55.2">
      <c r="A23" s="5">
        <v>22</v>
      </c>
      <c r="B23" s="37" t="s">
        <v>1192</v>
      </c>
      <c r="C23" s="38" t="s">
        <v>1228</v>
      </c>
      <c r="D23" s="39" t="s">
        <v>1229</v>
      </c>
      <c r="E23" s="40"/>
      <c r="F23" s="41" t="s">
        <v>90</v>
      </c>
      <c r="G23" s="48">
        <v>43.1</v>
      </c>
      <c r="H23" s="212"/>
      <c r="I23" s="50">
        <f>ROUND(Tabela16[[#This Row],[Količina]]*Tabela16[[#This Row],[cena/EM]],2)</f>
        <v>0</v>
      </c>
    </row>
    <row r="24" spans="1:9" ht="166.8" customHeight="1">
      <c r="A24" s="5">
        <v>23</v>
      </c>
      <c r="B24" s="37" t="s">
        <v>1192</v>
      </c>
      <c r="C24" s="38" t="s">
        <v>1230</v>
      </c>
      <c r="D24" s="39" t="s">
        <v>1231</v>
      </c>
      <c r="E24" s="40"/>
      <c r="F24" s="41" t="s">
        <v>165</v>
      </c>
      <c r="G24" s="48">
        <v>35660</v>
      </c>
      <c r="H24" s="212"/>
      <c r="I24" s="50">
        <f>ROUND(Tabela16[[#This Row],[Količina]]*Tabela16[[#This Row],[cena/EM]],2)</f>
        <v>0</v>
      </c>
    </row>
    <row r="25" spans="1:9" ht="34.200000000000003" customHeight="1">
      <c r="A25" s="5">
        <v>24</v>
      </c>
      <c r="B25" s="37" t="s">
        <v>1192</v>
      </c>
      <c r="C25" s="38" t="s">
        <v>4339</v>
      </c>
      <c r="D25" s="39" t="s">
        <v>1232</v>
      </c>
      <c r="E25" s="40"/>
      <c r="F25" s="41" t="s">
        <v>25</v>
      </c>
      <c r="G25" s="48">
        <v>34</v>
      </c>
      <c r="H25" s="212"/>
      <c r="I25" s="50">
        <f>ROUND(Tabela16[[#This Row],[Količina]]*Tabela16[[#This Row],[cena/EM]],2)</f>
        <v>0</v>
      </c>
    </row>
    <row r="26" spans="1:9">
      <c r="G26" s="155"/>
      <c r="H26" s="156"/>
      <c r="I26" s="155"/>
    </row>
  </sheetData>
  <sheetProtection algorithmName="SHA-512" hashValue="/e6gAWGNTf76L26/4osYNBXXBq6sOn4x+Dcc9lGZ3HDFP4bgurO/kSERa/62rC0SfMkiOePP5s8lshPb1opImw==" saltValue="jm7Ef+xHGxPQQYuvgfdRbw==" spinCount="100000" sheet="1" objects="1" scenarios="1"/>
  <conditionalFormatting sqref="H8">
    <cfRule type="containsBlanks" dxfId="26" priority="3">
      <formula>LEN(TRIM(H8))=0</formula>
    </cfRule>
  </conditionalFormatting>
  <conditionalFormatting sqref="H18:H25 H14:H16 H9:H12">
    <cfRule type="containsBlanks" dxfId="25" priority="1">
      <formula>LEN(TRIM(H9))=0</formula>
    </cfRule>
  </conditionalFormatting>
  <dataValidations count="1">
    <dataValidation type="custom" allowBlank="1" showInputMessage="1" showErrorMessage="1" errorTitle="Preverite vnos" error="Ceno na EM je potrebno vnesti zaokroženo  na dve decimalni mesti." sqref="H1:H12 H14:H16 H18:H1048576" xr:uid="{00000000-0002-0000-0500-000000000000}">
      <formula1>H1=ROUND(H1,2)</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7"/>
  <sheetViews>
    <sheetView topLeftCell="A37"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1233</v>
      </c>
      <c r="C2" s="7" t="s">
        <v>1234</v>
      </c>
      <c r="D2" s="8" t="s">
        <v>1235</v>
      </c>
      <c r="E2" s="9"/>
      <c r="F2" s="10">
        <f>ROUND(F3+F7+F15+F33+F40,2)</f>
        <v>0</v>
      </c>
      <c r="G2" s="10"/>
      <c r="H2" s="10"/>
      <c r="I2" s="57"/>
    </row>
    <row r="3" spans="1:9">
      <c r="A3" s="5">
        <v>2</v>
      </c>
      <c r="B3" s="61" t="s">
        <v>1233</v>
      </c>
      <c r="C3" s="13" t="s">
        <v>1236</v>
      </c>
      <c r="D3" s="14" t="s">
        <v>542</v>
      </c>
      <c r="E3" s="15"/>
      <c r="F3" s="16">
        <f>ROUND(SUM(F4:F4),2)</f>
        <v>0</v>
      </c>
      <c r="G3" s="16"/>
      <c r="H3" s="16"/>
      <c r="I3" s="55"/>
    </row>
    <row r="4" spans="1:9">
      <c r="A4" s="5">
        <v>3</v>
      </c>
      <c r="B4" s="17" t="s">
        <v>1233</v>
      </c>
      <c r="C4" s="18" t="s">
        <v>1237</v>
      </c>
      <c r="D4" s="19" t="s">
        <v>542</v>
      </c>
      <c r="E4" s="20"/>
      <c r="F4" s="21">
        <f>ROUND(F5,2)</f>
        <v>0</v>
      </c>
      <c r="G4" s="21"/>
      <c r="H4" s="21"/>
      <c r="I4" s="56"/>
    </row>
    <row r="5" spans="1:9">
      <c r="A5" s="5">
        <v>4</v>
      </c>
      <c r="B5" s="31" t="s">
        <v>1233</v>
      </c>
      <c r="C5" s="32" t="s">
        <v>1237</v>
      </c>
      <c r="D5" s="33" t="s">
        <v>542</v>
      </c>
      <c r="E5" s="34"/>
      <c r="F5" s="35">
        <f>ROUND(SUM(I6),2)</f>
        <v>0</v>
      </c>
      <c r="G5" s="36"/>
      <c r="H5" s="36"/>
      <c r="I5" s="52"/>
    </row>
    <row r="6" spans="1:9" ht="15.6">
      <c r="A6" s="5">
        <v>5</v>
      </c>
      <c r="B6" s="37" t="s">
        <v>1233</v>
      </c>
      <c r="C6" s="38" t="s">
        <v>4340</v>
      </c>
      <c r="D6" s="58" t="s">
        <v>673</v>
      </c>
      <c r="E6" s="40"/>
      <c r="F6" s="41" t="s">
        <v>25</v>
      </c>
      <c r="G6" s="48">
        <v>1</v>
      </c>
      <c r="H6" s="212"/>
      <c r="I6" s="50">
        <f>ROUND(Tabela18[[#This Row],[Količina]]*Tabela18[[#This Row],[cena/EM]],2)</f>
        <v>0</v>
      </c>
    </row>
    <row r="7" spans="1:9">
      <c r="A7" s="5">
        <v>6</v>
      </c>
      <c r="B7" s="61" t="s">
        <v>1233</v>
      </c>
      <c r="C7" s="13" t="s">
        <v>1238</v>
      </c>
      <c r="D7" s="14" t="s">
        <v>1239</v>
      </c>
      <c r="E7" s="15"/>
      <c r="F7" s="16">
        <f>ROUND(SUM(F8:F9),2)</f>
        <v>0</v>
      </c>
      <c r="G7" s="16"/>
      <c r="H7" s="16"/>
      <c r="I7" s="55"/>
    </row>
    <row r="8" spans="1:9">
      <c r="A8" s="5">
        <v>7</v>
      </c>
      <c r="B8" s="17" t="s">
        <v>1233</v>
      </c>
      <c r="C8" s="18" t="s">
        <v>1240</v>
      </c>
      <c r="D8" s="19" t="s">
        <v>677</v>
      </c>
      <c r="E8" s="20"/>
      <c r="F8" s="21">
        <f>ROUND(F10,2)</f>
        <v>0</v>
      </c>
      <c r="G8" s="21"/>
      <c r="H8" s="21"/>
      <c r="I8" s="56"/>
    </row>
    <row r="9" spans="1:9">
      <c r="A9" s="5">
        <v>8</v>
      </c>
      <c r="B9" s="17" t="s">
        <v>1233</v>
      </c>
      <c r="C9" s="18" t="s">
        <v>1241</v>
      </c>
      <c r="D9" s="24" t="s">
        <v>1242</v>
      </c>
      <c r="E9" s="25"/>
      <c r="F9" s="21">
        <f>ROUND(F12,2)</f>
        <v>0</v>
      </c>
      <c r="G9" s="26"/>
      <c r="H9" s="26"/>
      <c r="I9" s="27"/>
    </row>
    <row r="10" spans="1:9" ht="82.8">
      <c r="A10" s="5">
        <v>9</v>
      </c>
      <c r="B10" s="31" t="s">
        <v>1233</v>
      </c>
      <c r="C10" s="32" t="s">
        <v>1240</v>
      </c>
      <c r="D10" s="33" t="s">
        <v>677</v>
      </c>
      <c r="E10" s="63" t="s">
        <v>702</v>
      </c>
      <c r="F10" s="35">
        <f>ROUND(SUM(I11),2)</f>
        <v>0</v>
      </c>
      <c r="G10" s="36"/>
      <c r="H10" s="36"/>
      <c r="I10" s="52"/>
    </row>
    <row r="11" spans="1:9">
      <c r="A11" s="5">
        <v>10</v>
      </c>
      <c r="B11" s="37" t="s">
        <v>1233</v>
      </c>
      <c r="C11" s="38" t="s">
        <v>1243</v>
      </c>
      <c r="D11" s="58" t="s">
        <v>1244</v>
      </c>
      <c r="E11" s="58" t="s">
        <v>1245</v>
      </c>
      <c r="F11" s="41" t="s">
        <v>18</v>
      </c>
      <c r="G11" s="184">
        <v>53.2</v>
      </c>
      <c r="H11" s="212"/>
      <c r="I11" s="50">
        <f>ROUND(Tabela18[[#This Row],[Količina]]*Tabela18[[#This Row],[cena/EM]],2)</f>
        <v>0</v>
      </c>
    </row>
    <row r="12" spans="1:9" ht="138">
      <c r="A12" s="5">
        <v>11</v>
      </c>
      <c r="B12" s="31" t="s">
        <v>1233</v>
      </c>
      <c r="C12" s="32" t="s">
        <v>1241</v>
      </c>
      <c r="D12" s="33" t="s">
        <v>689</v>
      </c>
      <c r="E12" s="63" t="s">
        <v>796</v>
      </c>
      <c r="F12" s="35">
        <f>ROUND(SUM(I13:I14),2)</f>
        <v>0</v>
      </c>
      <c r="G12" s="52"/>
      <c r="H12" s="52"/>
      <c r="I12" s="49"/>
    </row>
    <row r="13" spans="1:9" ht="125.4">
      <c r="A13" s="5">
        <v>12</v>
      </c>
      <c r="B13" s="37" t="s">
        <v>1233</v>
      </c>
      <c r="C13" s="38" t="s">
        <v>1246</v>
      </c>
      <c r="D13" s="40" t="s">
        <v>1247</v>
      </c>
      <c r="E13" s="40" t="s">
        <v>1248</v>
      </c>
      <c r="F13" s="66" t="s">
        <v>18</v>
      </c>
      <c r="G13" s="184">
        <v>53.2</v>
      </c>
      <c r="H13" s="212"/>
      <c r="I13" s="50">
        <f>ROUND(Tabela18[[#This Row],[Količina]]*Tabela18[[#This Row],[cena/EM]],2)</f>
        <v>0</v>
      </c>
    </row>
    <row r="14" spans="1:9" ht="27.6">
      <c r="A14" s="5">
        <v>13</v>
      </c>
      <c r="B14" s="37" t="s">
        <v>1233</v>
      </c>
      <c r="C14" s="38" t="s">
        <v>1249</v>
      </c>
      <c r="D14" s="40" t="s">
        <v>1250</v>
      </c>
      <c r="E14" s="67"/>
      <c r="F14" s="68" t="s">
        <v>18</v>
      </c>
      <c r="G14" s="69">
        <v>51.75</v>
      </c>
      <c r="H14" s="212"/>
      <c r="I14" s="50">
        <f>ROUND(Tabela18[[#This Row],[Količina]]*Tabela18[[#This Row],[cena/EM]],2)</f>
        <v>0</v>
      </c>
    </row>
    <row r="15" spans="1:9">
      <c r="A15" s="5">
        <v>14</v>
      </c>
      <c r="B15" s="61" t="s">
        <v>1233</v>
      </c>
      <c r="C15" s="13" t="s">
        <v>1251</v>
      </c>
      <c r="D15" s="14" t="s">
        <v>1252</v>
      </c>
      <c r="E15" s="15"/>
      <c r="F15" s="16">
        <f>ROUND(SUM(F16:F20),2)</f>
        <v>0</v>
      </c>
      <c r="G15" s="16"/>
      <c r="H15" s="16"/>
      <c r="I15" s="55"/>
    </row>
    <row r="16" spans="1:9">
      <c r="A16" s="5">
        <v>15</v>
      </c>
      <c r="B16" s="17" t="s">
        <v>1233</v>
      </c>
      <c r="C16" s="18" t="s">
        <v>1253</v>
      </c>
      <c r="D16" s="19" t="s">
        <v>677</v>
      </c>
      <c r="E16" s="20"/>
      <c r="F16" s="21">
        <f>ROUND(F21,2)</f>
        <v>0</v>
      </c>
      <c r="G16" s="21"/>
      <c r="H16" s="21"/>
      <c r="I16" s="56"/>
    </row>
    <row r="17" spans="1:9">
      <c r="A17" s="5">
        <v>16</v>
      </c>
      <c r="B17" s="17" t="s">
        <v>1233</v>
      </c>
      <c r="C17" s="18" t="s">
        <v>1254</v>
      </c>
      <c r="D17" s="24" t="s">
        <v>442</v>
      </c>
      <c r="E17" s="25"/>
      <c r="F17" s="21">
        <f>ROUND(F25,2)</f>
        <v>0</v>
      </c>
      <c r="G17" s="26"/>
      <c r="H17" s="26"/>
      <c r="I17" s="27"/>
    </row>
    <row r="18" spans="1:9">
      <c r="A18" s="5">
        <v>17</v>
      </c>
      <c r="B18" s="17" t="s">
        <v>1233</v>
      </c>
      <c r="C18" s="18" t="s">
        <v>1255</v>
      </c>
      <c r="D18" s="24" t="s">
        <v>679</v>
      </c>
      <c r="E18" s="25"/>
      <c r="F18" s="21">
        <f>ROUND(F27,2)</f>
        <v>0</v>
      </c>
      <c r="G18" s="26"/>
      <c r="H18" s="26"/>
      <c r="I18" s="27"/>
    </row>
    <row r="19" spans="1:9">
      <c r="A19" s="5">
        <v>18</v>
      </c>
      <c r="B19" s="17" t="s">
        <v>1233</v>
      </c>
      <c r="C19" s="18" t="s">
        <v>1256</v>
      </c>
      <c r="D19" s="24" t="s">
        <v>689</v>
      </c>
      <c r="E19" s="25"/>
      <c r="F19" s="21">
        <f>ROUND(F29,2)</f>
        <v>0</v>
      </c>
      <c r="G19" s="26"/>
      <c r="H19" s="26"/>
      <c r="I19" s="27"/>
    </row>
    <row r="20" spans="1:9">
      <c r="A20" s="5">
        <v>19</v>
      </c>
      <c r="B20" s="17" t="s">
        <v>1233</v>
      </c>
      <c r="C20" s="18" t="s">
        <v>1257</v>
      </c>
      <c r="D20" s="24" t="s">
        <v>1258</v>
      </c>
      <c r="E20" s="25"/>
      <c r="F20" s="21">
        <f>ROUND(F31,2)</f>
        <v>0</v>
      </c>
      <c r="G20" s="26"/>
      <c r="H20" s="26"/>
      <c r="I20" s="27"/>
    </row>
    <row r="21" spans="1:9" ht="82.8">
      <c r="A21" s="5">
        <v>20</v>
      </c>
      <c r="B21" s="31" t="s">
        <v>1233</v>
      </c>
      <c r="C21" s="83" t="s">
        <v>1253</v>
      </c>
      <c r="D21" s="33" t="s">
        <v>677</v>
      </c>
      <c r="E21" s="63" t="s">
        <v>702</v>
      </c>
      <c r="F21" s="35">
        <f>ROUND(SUM(I22:I24),2)</f>
        <v>0</v>
      </c>
      <c r="G21" s="36"/>
      <c r="H21" s="36"/>
      <c r="I21" s="52"/>
    </row>
    <row r="22" spans="1:9" ht="27.6">
      <c r="A22" s="5">
        <v>21</v>
      </c>
      <c r="B22" s="37" t="s">
        <v>1233</v>
      </c>
      <c r="C22" s="38" t="s">
        <v>1259</v>
      </c>
      <c r="D22" s="58" t="s">
        <v>1260</v>
      </c>
      <c r="E22" s="58" t="s">
        <v>1245</v>
      </c>
      <c r="F22" s="66" t="s">
        <v>18</v>
      </c>
      <c r="G22" s="184">
        <v>7.9</v>
      </c>
      <c r="H22" s="212"/>
      <c r="I22" s="50">
        <f>ROUND(Tabela18[[#This Row],[Količina]]*Tabela18[[#This Row],[cena/EM]],2)</f>
        <v>0</v>
      </c>
    </row>
    <row r="23" spans="1:9">
      <c r="A23" s="5">
        <v>22</v>
      </c>
      <c r="B23" s="37" t="s">
        <v>1233</v>
      </c>
      <c r="C23" s="38" t="s">
        <v>1261</v>
      </c>
      <c r="D23" s="58" t="s">
        <v>1262</v>
      </c>
      <c r="E23" s="58" t="s">
        <v>1263</v>
      </c>
      <c r="F23" s="66" t="s">
        <v>90</v>
      </c>
      <c r="G23" s="184">
        <v>50</v>
      </c>
      <c r="H23" s="212"/>
      <c r="I23" s="50">
        <f>ROUND(Tabela18[[#This Row],[Količina]]*Tabela18[[#This Row],[cena/EM]],2)</f>
        <v>0</v>
      </c>
    </row>
    <row r="24" spans="1:9" ht="27.6">
      <c r="A24" s="5">
        <v>23</v>
      </c>
      <c r="B24" s="37" t="s">
        <v>1233</v>
      </c>
      <c r="C24" s="38" t="s">
        <v>1264</v>
      </c>
      <c r="D24" s="39" t="s">
        <v>731</v>
      </c>
      <c r="E24" s="67" t="s">
        <v>732</v>
      </c>
      <c r="F24" s="66" t="s">
        <v>90</v>
      </c>
      <c r="G24" s="184">
        <v>50</v>
      </c>
      <c r="H24" s="212"/>
      <c r="I24" s="50">
        <f>ROUND(Tabela18[[#This Row],[Količina]]*Tabela18[[#This Row],[cena/EM]],2)</f>
        <v>0</v>
      </c>
    </row>
    <row r="25" spans="1:9">
      <c r="A25" s="5">
        <v>24</v>
      </c>
      <c r="B25" s="31" t="s">
        <v>1233</v>
      </c>
      <c r="C25" s="83" t="s">
        <v>1254</v>
      </c>
      <c r="D25" s="33" t="s">
        <v>442</v>
      </c>
      <c r="E25" s="34"/>
      <c r="F25" s="35">
        <f>ROUND(SUM(I26),2)</f>
        <v>0</v>
      </c>
      <c r="G25" s="52"/>
      <c r="H25" s="52"/>
      <c r="I25" s="49" t="str">
        <f>IF(Tabela18[[#This Row],[Količina]]&lt;&gt;0,(ROUND(SUM(Tabela18[[#This Row],[Količina]]*Tabela18[[#This Row],[cena/EM]]),2)),"")</f>
        <v/>
      </c>
    </row>
    <row r="26" spans="1:9" ht="27.6">
      <c r="A26" s="5">
        <v>25</v>
      </c>
      <c r="B26" s="37" t="s">
        <v>1233</v>
      </c>
      <c r="C26" s="38" t="s">
        <v>1265</v>
      </c>
      <c r="D26" s="58" t="s">
        <v>1266</v>
      </c>
      <c r="E26" s="39" t="s">
        <v>1267</v>
      </c>
      <c r="F26" s="66" t="s">
        <v>90</v>
      </c>
      <c r="G26" s="184">
        <v>54</v>
      </c>
      <c r="H26" s="212"/>
      <c r="I26" s="50">
        <f>ROUND(Tabela18[[#This Row],[Količina]]*Tabela18[[#This Row],[cena/EM]],2)</f>
        <v>0</v>
      </c>
    </row>
    <row r="27" spans="1:9">
      <c r="A27" s="5">
        <v>26</v>
      </c>
      <c r="B27" s="31" t="s">
        <v>1233</v>
      </c>
      <c r="C27" s="32" t="s">
        <v>1255</v>
      </c>
      <c r="D27" s="33" t="s">
        <v>679</v>
      </c>
      <c r="E27" s="34"/>
      <c r="F27" s="35">
        <f>ROUND(SUM(I28),2)</f>
        <v>0</v>
      </c>
      <c r="G27" s="36"/>
      <c r="H27" s="36"/>
      <c r="I27" s="49" t="str">
        <f>IF(Tabela18[[#This Row],[Količina]]&lt;&gt;0,(ROUND(SUM(Tabela18[[#This Row],[Količina]]*Tabela18[[#This Row],[cena/EM]]),2)),"")</f>
        <v/>
      </c>
    </row>
    <row r="28" spans="1:9" ht="27.6">
      <c r="A28" s="5">
        <v>27</v>
      </c>
      <c r="B28" s="37" t="s">
        <v>1233</v>
      </c>
      <c r="C28" s="38" t="s">
        <v>1268</v>
      </c>
      <c r="D28" s="58" t="s">
        <v>1269</v>
      </c>
      <c r="E28" s="70"/>
      <c r="F28" s="66" t="s">
        <v>90</v>
      </c>
      <c r="G28" s="184">
        <v>30</v>
      </c>
      <c r="H28" s="212"/>
      <c r="I28" s="50">
        <f>ROUND(Tabela18[[#This Row],[Količina]]*Tabela18[[#This Row],[cena/EM]],2)</f>
        <v>0</v>
      </c>
    </row>
    <row r="29" spans="1:9">
      <c r="A29" s="5">
        <v>28</v>
      </c>
      <c r="B29" s="31" t="s">
        <v>1233</v>
      </c>
      <c r="C29" s="32" t="s">
        <v>1256</v>
      </c>
      <c r="D29" s="33" t="s">
        <v>689</v>
      </c>
      <c r="E29" s="34"/>
      <c r="F29" s="35">
        <f>ROUND(SUM(I30),2)</f>
        <v>0</v>
      </c>
      <c r="G29" s="36"/>
      <c r="H29" s="36"/>
      <c r="I29" s="49" t="str">
        <f>IF(Tabela18[[#This Row],[Količina]]&lt;&gt;0,(ROUND(SUM(Tabela18[[#This Row],[Količina]]*Tabela18[[#This Row],[cena/EM]]),2)),"")</f>
        <v/>
      </c>
    </row>
    <row r="30" spans="1:9">
      <c r="A30" s="5">
        <v>29</v>
      </c>
      <c r="B30" s="37" t="s">
        <v>1233</v>
      </c>
      <c r="C30" s="38" t="s">
        <v>1270</v>
      </c>
      <c r="D30" s="58" t="s">
        <v>1271</v>
      </c>
      <c r="E30" s="39" t="s">
        <v>1272</v>
      </c>
      <c r="F30" s="66" t="s">
        <v>25</v>
      </c>
      <c r="G30" s="184">
        <v>20</v>
      </c>
      <c r="H30" s="212"/>
      <c r="I30" s="50">
        <f>ROUND(Tabela18[[#This Row],[Količina]]*Tabela18[[#This Row],[cena/EM]],2)</f>
        <v>0</v>
      </c>
    </row>
    <row r="31" spans="1:9">
      <c r="A31" s="5">
        <v>30</v>
      </c>
      <c r="B31" s="31" t="s">
        <v>1233</v>
      </c>
      <c r="C31" s="32" t="s">
        <v>1257</v>
      </c>
      <c r="D31" s="33" t="s">
        <v>1258</v>
      </c>
      <c r="E31" s="34"/>
      <c r="F31" s="35">
        <f>ROUND(SUM(I32),2)</f>
        <v>0</v>
      </c>
      <c r="G31" s="36"/>
      <c r="H31" s="36"/>
      <c r="I31" s="49" t="str">
        <f>IF(Tabela18[[#This Row],[Količina]]&lt;&gt;0,(ROUND(SUM(Tabela18[[#This Row],[Količina]]*Tabela18[[#This Row],[cena/EM]]),2)),"")</f>
        <v/>
      </c>
    </row>
    <row r="32" spans="1:9" ht="27.6">
      <c r="A32" s="5">
        <v>31</v>
      </c>
      <c r="B32" s="37" t="s">
        <v>1233</v>
      </c>
      <c r="C32" s="38" t="s">
        <v>1273</v>
      </c>
      <c r="D32" s="58" t="s">
        <v>1274</v>
      </c>
      <c r="E32" s="39" t="s">
        <v>1275</v>
      </c>
      <c r="F32" s="66" t="s">
        <v>25</v>
      </c>
      <c r="G32" s="184">
        <v>2</v>
      </c>
      <c r="H32" s="212"/>
      <c r="I32" s="50">
        <f>ROUND(Tabela18[[#This Row],[Količina]]*Tabela18[[#This Row],[cena/EM]],2)</f>
        <v>0</v>
      </c>
    </row>
    <row r="33" spans="1:9">
      <c r="A33" s="5">
        <v>32</v>
      </c>
      <c r="B33" s="61" t="s">
        <v>1233</v>
      </c>
      <c r="C33" s="13" t="s">
        <v>1276</v>
      </c>
      <c r="D33" s="14" t="s">
        <v>1277</v>
      </c>
      <c r="E33" s="15"/>
      <c r="F33" s="16">
        <f>ROUND(SUM(F34:F35),2)</f>
        <v>0</v>
      </c>
      <c r="G33" s="16"/>
      <c r="H33" s="16"/>
      <c r="I33" s="55"/>
    </row>
    <row r="34" spans="1:9">
      <c r="A34" s="5">
        <v>33</v>
      </c>
      <c r="B34" s="17" t="s">
        <v>1233</v>
      </c>
      <c r="C34" s="18" t="s">
        <v>1278</v>
      </c>
      <c r="D34" s="19" t="s">
        <v>677</v>
      </c>
      <c r="E34" s="20"/>
      <c r="F34" s="21">
        <f>ROUND(F36,2)</f>
        <v>0</v>
      </c>
      <c r="G34" s="21"/>
      <c r="H34" s="21"/>
      <c r="I34" s="56"/>
    </row>
    <row r="35" spans="1:9">
      <c r="A35" s="5">
        <v>34</v>
      </c>
      <c r="B35" s="17" t="s">
        <v>1233</v>
      </c>
      <c r="C35" s="18" t="s">
        <v>1279</v>
      </c>
      <c r="D35" s="24" t="s">
        <v>1242</v>
      </c>
      <c r="E35" s="25"/>
      <c r="F35" s="21">
        <f>ROUND(F38,2)</f>
        <v>0</v>
      </c>
      <c r="G35" s="26"/>
      <c r="H35" s="26"/>
      <c r="I35" s="27"/>
    </row>
    <row r="36" spans="1:9" ht="82.8">
      <c r="A36" s="5">
        <v>35</v>
      </c>
      <c r="B36" s="31" t="s">
        <v>1233</v>
      </c>
      <c r="C36" s="32" t="s">
        <v>1278</v>
      </c>
      <c r="D36" s="33" t="s">
        <v>677</v>
      </c>
      <c r="E36" s="63" t="s">
        <v>702</v>
      </c>
      <c r="F36" s="35">
        <f>ROUND(SUM(I37),2)</f>
        <v>0</v>
      </c>
      <c r="G36" s="36"/>
      <c r="H36" s="36"/>
      <c r="I36" s="52"/>
    </row>
    <row r="37" spans="1:9">
      <c r="A37" s="5">
        <v>36</v>
      </c>
      <c r="B37" s="37" t="s">
        <v>1233</v>
      </c>
      <c r="C37" s="38" t="s">
        <v>1280</v>
      </c>
      <c r="D37" s="58" t="s">
        <v>1244</v>
      </c>
      <c r="E37" s="58" t="s">
        <v>1245</v>
      </c>
      <c r="F37" s="41" t="s">
        <v>18</v>
      </c>
      <c r="G37" s="184">
        <v>69.5</v>
      </c>
      <c r="H37" s="212"/>
      <c r="I37" s="50">
        <f>ROUND(Tabela18[[#This Row],[Količina]]*Tabela18[[#This Row],[cena/EM]],2)</f>
        <v>0</v>
      </c>
    </row>
    <row r="38" spans="1:9" ht="138">
      <c r="A38" s="5">
        <v>37</v>
      </c>
      <c r="B38" s="31" t="s">
        <v>1233</v>
      </c>
      <c r="C38" s="32" t="s">
        <v>1279</v>
      </c>
      <c r="D38" s="33" t="s">
        <v>689</v>
      </c>
      <c r="E38" s="63" t="s">
        <v>796</v>
      </c>
      <c r="F38" s="35">
        <f>ROUND(SUM(I39),2)</f>
        <v>0</v>
      </c>
      <c r="G38" s="52"/>
      <c r="H38" s="52"/>
      <c r="I38" s="49" t="str">
        <f>IF(Tabela18[[#This Row],[Količina]]&lt;&gt;0,(ROUND(SUM(Tabela18[[#This Row],[Količina]]*Tabela18[[#This Row],[cena/EM]]),2)),"")</f>
        <v/>
      </c>
    </row>
    <row r="39" spans="1:9" ht="27.6">
      <c r="A39" s="5">
        <v>38</v>
      </c>
      <c r="B39" s="37" t="s">
        <v>1233</v>
      </c>
      <c r="C39" s="38" t="s">
        <v>1281</v>
      </c>
      <c r="D39" s="58" t="s">
        <v>1282</v>
      </c>
      <c r="E39" s="39" t="s">
        <v>1283</v>
      </c>
      <c r="F39" s="66" t="s">
        <v>18</v>
      </c>
      <c r="G39" s="184">
        <v>69.5</v>
      </c>
      <c r="H39" s="212"/>
      <c r="I39" s="50">
        <f>ROUND(Tabela18[[#This Row],[Količina]]*Tabela18[[#This Row],[cena/EM]],2)</f>
        <v>0</v>
      </c>
    </row>
    <row r="40" spans="1:9">
      <c r="A40" s="5">
        <v>39</v>
      </c>
      <c r="B40" s="61" t="s">
        <v>1233</v>
      </c>
      <c r="C40" s="13" t="s">
        <v>1284</v>
      </c>
      <c r="D40" s="14" t="s">
        <v>1285</v>
      </c>
      <c r="E40" s="15"/>
      <c r="F40" s="16">
        <f>ROUND(SUM(F41:F42),2)</f>
        <v>0</v>
      </c>
      <c r="G40" s="16"/>
      <c r="H40" s="16"/>
      <c r="I40" s="55"/>
    </row>
    <row r="41" spans="1:9">
      <c r="A41" s="5">
        <v>40</v>
      </c>
      <c r="B41" s="17" t="s">
        <v>1233</v>
      </c>
      <c r="C41" s="18" t="s">
        <v>1286</v>
      </c>
      <c r="D41" s="19" t="s">
        <v>677</v>
      </c>
      <c r="E41" s="20"/>
      <c r="F41" s="21">
        <f>ROUND(F43,2)</f>
        <v>0</v>
      </c>
      <c r="G41" s="21"/>
      <c r="H41" s="21"/>
      <c r="I41" s="56"/>
    </row>
    <row r="42" spans="1:9">
      <c r="A42" s="5">
        <v>41</v>
      </c>
      <c r="B42" s="17" t="s">
        <v>1233</v>
      </c>
      <c r="C42" s="18" t="s">
        <v>1287</v>
      </c>
      <c r="D42" s="24" t="s">
        <v>1242</v>
      </c>
      <c r="E42" s="25"/>
      <c r="F42" s="21">
        <f>ROUND(F45,2)</f>
        <v>0</v>
      </c>
      <c r="G42" s="26"/>
      <c r="H42" s="26"/>
      <c r="I42" s="27"/>
    </row>
    <row r="43" spans="1:9" ht="82.8">
      <c r="A43" s="5">
        <v>42</v>
      </c>
      <c r="B43" s="31" t="s">
        <v>1233</v>
      </c>
      <c r="C43" s="32" t="s">
        <v>1286</v>
      </c>
      <c r="D43" s="33" t="s">
        <v>677</v>
      </c>
      <c r="E43" s="63" t="s">
        <v>702</v>
      </c>
      <c r="F43" s="35">
        <f>ROUND(SUM(I44),2)</f>
        <v>0</v>
      </c>
      <c r="G43" s="36"/>
      <c r="H43" s="36"/>
      <c r="I43" s="52"/>
    </row>
    <row r="44" spans="1:9">
      <c r="A44" s="5">
        <v>43</v>
      </c>
      <c r="B44" s="37" t="s">
        <v>1233</v>
      </c>
      <c r="C44" s="38" t="s">
        <v>1288</v>
      </c>
      <c r="D44" s="58" t="s">
        <v>1244</v>
      </c>
      <c r="E44" s="58" t="s">
        <v>1289</v>
      </c>
      <c r="F44" s="41" t="s">
        <v>18</v>
      </c>
      <c r="G44" s="184">
        <v>8.44</v>
      </c>
      <c r="H44" s="212"/>
      <c r="I44" s="50">
        <f>ROUND(Tabela18[[#This Row],[Količina]]*Tabela18[[#This Row],[cena/EM]],2)</f>
        <v>0</v>
      </c>
    </row>
    <row r="45" spans="1:9" ht="138">
      <c r="A45" s="5">
        <v>44</v>
      </c>
      <c r="B45" s="31" t="s">
        <v>1233</v>
      </c>
      <c r="C45" s="32" t="s">
        <v>1287</v>
      </c>
      <c r="D45" s="33" t="s">
        <v>689</v>
      </c>
      <c r="E45" s="63" t="s">
        <v>796</v>
      </c>
      <c r="F45" s="35">
        <f>ROUND(SUM(I46:I47),2)</f>
        <v>0</v>
      </c>
      <c r="G45" s="52"/>
      <c r="H45" s="52"/>
      <c r="I45" s="49" t="str">
        <f>IF(Tabela18[[#This Row],[Količina]]&lt;&gt;0,(ROUND(SUM(Tabela18[[#This Row],[Količina]]*Tabela18[[#This Row],[cena/EM]]),2)),"")</f>
        <v/>
      </c>
    </row>
    <row r="46" spans="1:9" ht="27.6">
      <c r="A46" s="5">
        <v>45</v>
      </c>
      <c r="B46" s="37" t="s">
        <v>1233</v>
      </c>
      <c r="C46" s="38" t="s">
        <v>1290</v>
      </c>
      <c r="D46" s="58" t="s">
        <v>1282</v>
      </c>
      <c r="E46" s="39" t="s">
        <v>1291</v>
      </c>
      <c r="F46" s="66" t="s">
        <v>18</v>
      </c>
      <c r="G46" s="184">
        <v>8.44</v>
      </c>
      <c r="H46" s="212"/>
      <c r="I46" s="50">
        <f>ROUND(Tabela18[[#This Row],[Količina]]*Tabela18[[#This Row],[cena/EM]],2)</f>
        <v>0</v>
      </c>
    </row>
    <row r="47" spans="1:9" ht="27.6">
      <c r="A47" s="5">
        <v>46</v>
      </c>
      <c r="B47" s="37" t="s">
        <v>1233</v>
      </c>
      <c r="C47" s="38" t="s">
        <v>1292</v>
      </c>
      <c r="D47" s="58" t="s">
        <v>1293</v>
      </c>
      <c r="E47" s="39" t="s">
        <v>1294</v>
      </c>
      <c r="F47" s="66" t="s">
        <v>18</v>
      </c>
      <c r="G47" s="184">
        <v>8.44</v>
      </c>
      <c r="H47" s="212"/>
      <c r="I47" s="50">
        <f>ROUND(Tabela18[[#This Row],[Količina]]*Tabela18[[#This Row],[cena/EM]],2)</f>
        <v>0</v>
      </c>
    </row>
  </sheetData>
  <sheetProtection algorithmName="SHA-512" hashValue="z+6WwUs8ogSgP6n1pDVh389APFoEGh3beQ/vOPnBr/XrJFtpFH8iowpj7ZP5LXQ0CSb9mMuxpW2YGhkQNQdvXQ==" saltValue="2uNmPrUgF+/zQpFdJkXAvw==" spinCount="100000" sheet="1" objects="1" scenarios="1"/>
  <conditionalFormatting sqref="H6">
    <cfRule type="containsBlanks" dxfId="24" priority="3">
      <formula>LEN(TRIM(H6))=0</formula>
    </cfRule>
  </conditionalFormatting>
  <conditionalFormatting sqref="H46:H47 H44 H39 H37 H32 H30 H28 H26 H22:H24 H13:H14 H11">
    <cfRule type="containsBlanks" dxfId="23" priority="1">
      <formula>LEN(TRIM(H11))=0</formula>
    </cfRule>
  </conditionalFormatting>
  <dataValidations count="1">
    <dataValidation type="custom" allowBlank="1" showInputMessage="1" showErrorMessage="1" errorTitle="Preverite vnos" error="Ceno na EM je potrebno vnesti zaokroženo  na dve decimalni mesti." sqref="H1:H2 H37 H11 H30 H6 H13:H14 H22:H24 H26 H28 H32 H39 H44 H46:H1048576" xr:uid="{00000000-0002-0000-0600-000000000000}">
      <formula1>H1=ROUND(H1,2)</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I11"/>
  <sheetViews>
    <sheetView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bestFit="1"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6" t="s">
        <v>1295</v>
      </c>
      <c r="C2" s="7" t="s">
        <v>1296</v>
      </c>
      <c r="D2" s="8" t="s">
        <v>1297</v>
      </c>
      <c r="E2" s="9"/>
      <c r="F2" s="10">
        <f>ROUND(F3,2)</f>
        <v>0</v>
      </c>
      <c r="G2" s="11"/>
      <c r="H2" s="10"/>
      <c r="I2" s="57"/>
    </row>
    <row r="3" spans="1:9">
      <c r="A3" s="5">
        <v>2</v>
      </c>
      <c r="B3" s="12" t="s">
        <v>1295</v>
      </c>
      <c r="C3" s="13" t="s">
        <v>1298</v>
      </c>
      <c r="D3" s="14" t="s">
        <v>1297</v>
      </c>
      <c r="E3" s="15"/>
      <c r="F3" s="16">
        <f>ROUND(SUM(F4:F5),2)</f>
        <v>0</v>
      </c>
      <c r="G3" s="16"/>
      <c r="H3" s="16"/>
      <c r="I3" s="55"/>
    </row>
    <row r="4" spans="1:9">
      <c r="A4" s="5">
        <v>3</v>
      </c>
      <c r="B4" s="17" t="s">
        <v>1295</v>
      </c>
      <c r="C4" s="18" t="s">
        <v>1299</v>
      </c>
      <c r="D4" s="19" t="s">
        <v>6</v>
      </c>
      <c r="E4" s="20"/>
      <c r="F4" s="21">
        <f>ROUND(F6,2)</f>
        <v>0</v>
      </c>
      <c r="G4" s="21"/>
      <c r="H4" s="21"/>
      <c r="I4" s="56"/>
    </row>
    <row r="5" spans="1:9">
      <c r="A5" s="5">
        <v>4</v>
      </c>
      <c r="B5" s="22" t="s">
        <v>1295</v>
      </c>
      <c r="C5" s="23" t="s">
        <v>1300</v>
      </c>
      <c r="D5" s="24" t="s">
        <v>1301</v>
      </c>
      <c r="E5" s="25"/>
      <c r="F5" s="21">
        <f>ROUND(F8,2)</f>
        <v>0</v>
      </c>
      <c r="G5" s="26"/>
      <c r="H5" s="26"/>
      <c r="I5" s="27"/>
    </row>
    <row r="6" spans="1:9">
      <c r="A6" s="5">
        <v>5</v>
      </c>
      <c r="B6" s="31" t="s">
        <v>1295</v>
      </c>
      <c r="C6" s="32" t="s">
        <v>1299</v>
      </c>
      <c r="D6" s="33" t="s">
        <v>6</v>
      </c>
      <c r="E6" s="34"/>
      <c r="F6" s="35">
        <f>ROUND(SUM(I7:I7),2)</f>
        <v>0</v>
      </c>
      <c r="G6" s="36"/>
      <c r="H6" s="36"/>
      <c r="I6" s="52"/>
    </row>
    <row r="7" spans="1:9">
      <c r="A7" s="5">
        <v>6</v>
      </c>
      <c r="B7" s="37" t="s">
        <v>1295</v>
      </c>
      <c r="C7" s="38" t="s">
        <v>4341</v>
      </c>
      <c r="D7" s="39" t="s">
        <v>1303</v>
      </c>
      <c r="E7" s="40"/>
      <c r="F7" s="41" t="s">
        <v>25</v>
      </c>
      <c r="G7" s="48">
        <v>2</v>
      </c>
      <c r="H7" s="212"/>
      <c r="I7" s="50">
        <f>ROUND(Tabela19[[#This Row],[Količina]]*Tabela19[[#This Row],[cena/EM]],2)</f>
        <v>0</v>
      </c>
    </row>
    <row r="8" spans="1:9">
      <c r="A8" s="5">
        <v>7</v>
      </c>
      <c r="B8" s="31" t="s">
        <v>1295</v>
      </c>
      <c r="C8" s="42" t="s">
        <v>1300</v>
      </c>
      <c r="D8" s="33" t="s">
        <v>1301</v>
      </c>
      <c r="E8" s="33"/>
      <c r="F8" s="35">
        <f>ROUND(SUM(I9:I11),2)</f>
        <v>0</v>
      </c>
      <c r="G8" s="36"/>
      <c r="H8" s="36"/>
      <c r="I8" s="36"/>
    </row>
    <row r="9" spans="1:9" ht="82.8">
      <c r="A9" s="5">
        <v>8</v>
      </c>
      <c r="B9" s="37" t="s">
        <v>1295</v>
      </c>
      <c r="C9" s="38" t="s">
        <v>1304</v>
      </c>
      <c r="D9" s="39" t="s">
        <v>1305</v>
      </c>
      <c r="E9" s="40"/>
      <c r="F9" s="41" t="s">
        <v>25</v>
      </c>
      <c r="G9" s="48">
        <v>2</v>
      </c>
      <c r="H9" s="212"/>
      <c r="I9" s="50">
        <f>ROUND(Tabela19[[#This Row],[Količina]]*Tabela19[[#This Row],[cena/EM]],2)</f>
        <v>0</v>
      </c>
    </row>
    <row r="10" spans="1:9" ht="110.4">
      <c r="A10" s="5">
        <v>9</v>
      </c>
      <c r="B10" s="37" t="s">
        <v>1295</v>
      </c>
      <c r="C10" s="38" t="s">
        <v>1306</v>
      </c>
      <c r="D10" s="39" t="s">
        <v>1307</v>
      </c>
      <c r="E10" s="40"/>
      <c r="F10" s="41" t="s">
        <v>165</v>
      </c>
      <c r="G10" s="48">
        <v>4234</v>
      </c>
      <c r="H10" s="212"/>
      <c r="I10" s="50">
        <f>ROUND(Tabela19[[#This Row],[Količina]]*Tabela19[[#This Row],[cena/EM]],2)</f>
        <v>0</v>
      </c>
    </row>
    <row r="11" spans="1:9" ht="110.4">
      <c r="A11" s="5">
        <v>10</v>
      </c>
      <c r="B11" s="37" t="s">
        <v>1295</v>
      </c>
      <c r="C11" s="38" t="s">
        <v>1308</v>
      </c>
      <c r="D11" s="39" t="s">
        <v>1309</v>
      </c>
      <c r="E11" s="40"/>
      <c r="F11" s="41" t="s">
        <v>165</v>
      </c>
      <c r="G11" s="48">
        <v>4083</v>
      </c>
      <c r="H11" s="212"/>
      <c r="I11" s="50">
        <f>ROUND(Tabela19[[#This Row],[Količina]]*Tabela19[[#This Row],[cena/EM]],2)</f>
        <v>0</v>
      </c>
    </row>
  </sheetData>
  <sheetProtection algorithmName="SHA-512" hashValue="AxyJtzVW+6z2YPZ3zlF7QGK6LwYK6oUrC4Q5Bg/3GxyCRM8VuKdYSXRccC8yr5VA59EXmR1IyhW6UFnp+lR3IA==" saltValue="L81tUK8gXEXXUbSpht/1uw==" spinCount="100000" sheet="1" objects="1" scenarios="1"/>
  <conditionalFormatting sqref="H9:H11 H7">
    <cfRule type="containsBlanks" dxfId="22" priority="1">
      <formula>LEN(TRIM(H7))=0</formula>
    </cfRule>
  </conditionalFormatting>
  <dataValidations count="1">
    <dataValidation type="custom" allowBlank="1" showInputMessage="1" showErrorMessage="1" errorTitle="Preverite vnos" error="Ceno na EM je potrebno vnesti zaokroženo  na dve decimalni mesti." sqref="H1:H5 H7 H9:H1048576" xr:uid="{00000000-0002-0000-0700-000000000000}">
      <formula1>H1=ROUND(H1,2)</formula1>
    </dataValidation>
  </dataValidation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I200"/>
  <sheetViews>
    <sheetView topLeftCell="A175" zoomScaleNormal="100" workbookViewId="0">
      <selection activeCell="E23" sqref="E23"/>
    </sheetView>
  </sheetViews>
  <sheetFormatPr defaultColWidth="9.109375" defaultRowHeight="13.8"/>
  <cols>
    <col min="1" max="1" width="7.33203125" style="5" bestFit="1" customWidth="1"/>
    <col min="2" max="2" width="8" style="74" customWidth="1"/>
    <col min="3" max="3" width="10.6640625" style="38" customWidth="1"/>
    <col min="4" max="4" width="65.6640625" style="75" customWidth="1"/>
    <col min="5" max="5" width="40.6640625" style="5" customWidth="1"/>
    <col min="6" max="6" width="15.6640625" style="76" customWidth="1"/>
    <col min="7" max="7" width="12.6640625" style="5" customWidth="1"/>
    <col min="8" max="8" width="12.6640625" style="77" customWidth="1"/>
    <col min="9" max="9" width="15.6640625" style="5" customWidth="1"/>
    <col min="10" max="16384" width="9.109375" style="5"/>
  </cols>
  <sheetData>
    <row r="1" spans="1:9" s="60" customFormat="1">
      <c r="A1" s="1" t="s">
        <v>531</v>
      </c>
      <c r="B1" s="2" t="s">
        <v>532</v>
      </c>
      <c r="C1" s="2" t="s">
        <v>533</v>
      </c>
      <c r="D1" s="3" t="s">
        <v>534</v>
      </c>
      <c r="E1" s="1" t="s">
        <v>535</v>
      </c>
      <c r="F1" s="4" t="s">
        <v>536</v>
      </c>
      <c r="G1" s="1" t="s">
        <v>537</v>
      </c>
      <c r="H1" s="4" t="s">
        <v>538</v>
      </c>
      <c r="I1" s="1" t="s">
        <v>539</v>
      </c>
    </row>
    <row r="2" spans="1:9">
      <c r="A2" s="5">
        <v>1</v>
      </c>
      <c r="B2" s="84" t="s">
        <v>1310</v>
      </c>
      <c r="C2" s="85" t="s">
        <v>1318</v>
      </c>
      <c r="D2" s="14" t="s">
        <v>4328</v>
      </c>
      <c r="E2" s="15"/>
      <c r="F2" s="86">
        <f>SUM(F3:F7)</f>
        <v>0</v>
      </c>
      <c r="G2" s="86"/>
      <c r="H2" s="86"/>
      <c r="I2" s="55"/>
    </row>
    <row r="3" spans="1:9">
      <c r="A3" s="5">
        <v>2</v>
      </c>
      <c r="B3" s="25" t="s">
        <v>1310</v>
      </c>
      <c r="C3" s="23" t="s">
        <v>1319</v>
      </c>
      <c r="D3" s="24" t="s">
        <v>1320</v>
      </c>
      <c r="E3" s="87"/>
      <c r="F3" s="21">
        <f>ROUND(F8,2)</f>
        <v>0</v>
      </c>
      <c r="G3" s="88"/>
      <c r="H3" s="88"/>
      <c r="I3" s="56"/>
    </row>
    <row r="4" spans="1:9">
      <c r="A4" s="5">
        <v>3</v>
      </c>
      <c r="B4" s="25" t="s">
        <v>1310</v>
      </c>
      <c r="C4" s="23" t="s">
        <v>1321</v>
      </c>
      <c r="D4" s="24" t="s">
        <v>1322</v>
      </c>
      <c r="E4" s="87"/>
      <c r="F4" s="21">
        <f>ROUND(F52,2)</f>
        <v>0</v>
      </c>
      <c r="G4" s="88"/>
      <c r="H4" s="88"/>
      <c r="I4" s="56"/>
    </row>
    <row r="5" spans="1:9">
      <c r="A5" s="5">
        <v>4</v>
      </c>
      <c r="B5" s="25" t="s">
        <v>1310</v>
      </c>
      <c r="C5" s="23" t="s">
        <v>1323</v>
      </c>
      <c r="D5" s="24" t="s">
        <v>1324</v>
      </c>
      <c r="E5" s="87"/>
      <c r="F5" s="21">
        <f>ROUND(F136,2)</f>
        <v>0</v>
      </c>
      <c r="G5" s="88"/>
      <c r="H5" s="88"/>
      <c r="I5" s="56"/>
    </row>
    <row r="6" spans="1:9">
      <c r="A6" s="5">
        <v>5</v>
      </c>
      <c r="B6" s="25" t="s">
        <v>1310</v>
      </c>
      <c r="C6" s="23" t="s">
        <v>1325</v>
      </c>
      <c r="D6" s="24" t="s">
        <v>1326</v>
      </c>
      <c r="E6" s="87"/>
      <c r="F6" s="21">
        <f>ROUND(F183,2)</f>
        <v>0</v>
      </c>
      <c r="G6" s="88"/>
      <c r="H6" s="88"/>
      <c r="I6" s="56"/>
    </row>
    <row r="7" spans="1:9">
      <c r="A7" s="5">
        <v>6</v>
      </c>
      <c r="B7" s="25" t="s">
        <v>1310</v>
      </c>
      <c r="C7" s="23" t="s">
        <v>1327</v>
      </c>
      <c r="D7" s="24" t="s">
        <v>1328</v>
      </c>
      <c r="E7" s="87"/>
      <c r="F7" s="21">
        <f>ROUND(F192,2)</f>
        <v>0</v>
      </c>
      <c r="G7" s="88"/>
      <c r="H7" s="88"/>
      <c r="I7" s="56"/>
    </row>
    <row r="8" spans="1:9">
      <c r="A8" s="5">
        <v>7</v>
      </c>
      <c r="B8" s="31" t="s">
        <v>1310</v>
      </c>
      <c r="C8" s="32" t="s">
        <v>1319</v>
      </c>
      <c r="D8" s="33" t="s">
        <v>1037</v>
      </c>
      <c r="E8" s="34"/>
      <c r="F8" s="36">
        <f>ROUND(F9+F11+F33+F38+F41,2)</f>
        <v>0</v>
      </c>
      <c r="G8" s="89"/>
      <c r="H8" s="89"/>
      <c r="I8" s="49"/>
    </row>
    <row r="9" spans="1:9">
      <c r="A9" s="5">
        <v>8</v>
      </c>
      <c r="B9" s="46" t="s">
        <v>1310</v>
      </c>
      <c r="C9" s="152" t="s">
        <v>1329</v>
      </c>
      <c r="D9" s="153" t="s">
        <v>1330</v>
      </c>
      <c r="E9" s="153"/>
      <c r="F9" s="47">
        <f>ROUND(SUM(I10:I10),2)</f>
        <v>0</v>
      </c>
      <c r="G9" s="90"/>
      <c r="H9" s="90"/>
      <c r="I9" s="91"/>
    </row>
    <row r="10" spans="1:9">
      <c r="A10" s="5">
        <v>9</v>
      </c>
      <c r="B10" s="37" t="s">
        <v>1310</v>
      </c>
      <c r="C10" s="73" t="s">
        <v>4342</v>
      </c>
      <c r="D10" s="39" t="s">
        <v>1303</v>
      </c>
      <c r="E10" s="39"/>
      <c r="F10" s="43" t="s">
        <v>15</v>
      </c>
      <c r="G10" s="69">
        <v>1</v>
      </c>
      <c r="H10" s="212"/>
      <c r="I10" s="50">
        <f>ROUND(Tabela110[[#This Row],[Količina]]*Tabela110[[#This Row],[cena/EM]],2)</f>
        <v>0</v>
      </c>
    </row>
    <row r="11" spans="1:9">
      <c r="A11" s="5">
        <v>10</v>
      </c>
      <c r="B11" s="46" t="s">
        <v>1310</v>
      </c>
      <c r="C11" s="152" t="s">
        <v>1331</v>
      </c>
      <c r="D11" s="153" t="s">
        <v>1332</v>
      </c>
      <c r="E11" s="153"/>
      <c r="F11" s="47">
        <f>ROUND(SUM(I12:I32),2)</f>
        <v>0</v>
      </c>
      <c r="G11" s="153"/>
      <c r="H11" s="153"/>
      <c r="I11" s="153"/>
    </row>
    <row r="12" spans="1:9" ht="82.8">
      <c r="A12" s="5">
        <v>11</v>
      </c>
      <c r="B12" s="92"/>
      <c r="D12" s="75" t="s">
        <v>1333</v>
      </c>
      <c r="E12" s="75"/>
      <c r="G12" s="76"/>
      <c r="H12" s="76"/>
      <c r="I12" s="76"/>
    </row>
    <row r="13" spans="1:9" ht="126" customHeight="1">
      <c r="A13" s="5">
        <v>12</v>
      </c>
      <c r="B13" s="37" t="s">
        <v>1310</v>
      </c>
      <c r="C13" s="73" t="s">
        <v>1334</v>
      </c>
      <c r="D13" s="94" t="s">
        <v>1335</v>
      </c>
      <c r="E13" s="39"/>
      <c r="F13" s="43" t="s">
        <v>25</v>
      </c>
      <c r="G13" s="69">
        <v>15</v>
      </c>
      <c r="H13" s="212"/>
      <c r="I13" s="50">
        <f>ROUND(Tabela110[[#This Row],[Količina]]*Tabela110[[#This Row],[cena/EM]],2)</f>
        <v>0</v>
      </c>
    </row>
    <row r="14" spans="1:9" ht="27.6">
      <c r="A14" s="5">
        <v>13</v>
      </c>
      <c r="B14" s="37" t="s">
        <v>1310</v>
      </c>
      <c r="C14" s="73" t="s">
        <v>1336</v>
      </c>
      <c r="D14" s="94" t="s">
        <v>1337</v>
      </c>
      <c r="E14" s="39"/>
      <c r="F14" s="43" t="s">
        <v>25</v>
      </c>
      <c r="G14" s="69">
        <v>2</v>
      </c>
      <c r="H14" s="212"/>
      <c r="I14" s="50">
        <f>ROUND(Tabela110[[#This Row],[Količina]]*Tabela110[[#This Row],[cena/EM]],2)</f>
        <v>0</v>
      </c>
    </row>
    <row r="15" spans="1:9" ht="27.6">
      <c r="A15" s="5">
        <v>14</v>
      </c>
      <c r="B15" s="37" t="s">
        <v>1310</v>
      </c>
      <c r="C15" s="73" t="s">
        <v>1338</v>
      </c>
      <c r="D15" s="94" t="s">
        <v>1339</v>
      </c>
      <c r="E15" s="39"/>
      <c r="F15" s="43" t="s">
        <v>25</v>
      </c>
      <c r="G15" s="69">
        <v>2</v>
      </c>
      <c r="H15" s="212"/>
      <c r="I15" s="50">
        <f>ROUND(Tabela110[[#This Row],[Količina]]*Tabela110[[#This Row],[cena/EM]],2)</f>
        <v>0</v>
      </c>
    </row>
    <row r="16" spans="1:9" ht="41.4">
      <c r="A16" s="5">
        <v>15</v>
      </c>
      <c r="B16" s="37" t="s">
        <v>1310</v>
      </c>
      <c r="C16" s="73" t="s">
        <v>1340</v>
      </c>
      <c r="D16" s="94" t="s">
        <v>1341</v>
      </c>
      <c r="E16" s="39"/>
      <c r="F16" s="43" t="s">
        <v>25</v>
      </c>
      <c r="G16" s="69">
        <v>23</v>
      </c>
      <c r="H16" s="212"/>
      <c r="I16" s="50">
        <f>ROUND(Tabela110[[#This Row],[Količina]]*Tabela110[[#This Row],[cena/EM]],2)</f>
        <v>0</v>
      </c>
    </row>
    <row r="17" spans="1:9" ht="27.6">
      <c r="A17" s="5">
        <v>16</v>
      </c>
      <c r="B17" s="37" t="s">
        <v>1310</v>
      </c>
      <c r="C17" s="73" t="s">
        <v>1342</v>
      </c>
      <c r="D17" s="94" t="s">
        <v>1343</v>
      </c>
      <c r="E17" s="39"/>
      <c r="F17" s="43" t="s">
        <v>25</v>
      </c>
      <c r="G17" s="69">
        <v>4</v>
      </c>
      <c r="H17" s="212"/>
      <c r="I17" s="50">
        <f>ROUND(Tabela110[[#This Row],[Količina]]*Tabela110[[#This Row],[cena/EM]],2)</f>
        <v>0</v>
      </c>
    </row>
    <row r="18" spans="1:9" ht="27.6">
      <c r="A18" s="5">
        <v>17</v>
      </c>
      <c r="B18" s="37" t="s">
        <v>1310</v>
      </c>
      <c r="C18" s="73" t="s">
        <v>1344</v>
      </c>
      <c r="D18" s="94" t="s">
        <v>1345</v>
      </c>
      <c r="E18" s="39"/>
      <c r="F18" s="43" t="s">
        <v>25</v>
      </c>
      <c r="G18" s="69">
        <v>4</v>
      </c>
      <c r="H18" s="212"/>
      <c r="I18" s="50">
        <f>ROUND(Tabela110[[#This Row],[Količina]]*Tabela110[[#This Row],[cena/EM]],2)</f>
        <v>0</v>
      </c>
    </row>
    <row r="19" spans="1:9" ht="27.6">
      <c r="A19" s="5">
        <v>18</v>
      </c>
      <c r="B19" s="37" t="s">
        <v>1310</v>
      </c>
      <c r="C19" s="73" t="s">
        <v>1346</v>
      </c>
      <c r="D19" s="94" t="s">
        <v>1347</v>
      </c>
      <c r="E19" s="39"/>
      <c r="F19" s="43" t="s">
        <v>25</v>
      </c>
      <c r="G19" s="69">
        <v>1</v>
      </c>
      <c r="H19" s="212"/>
      <c r="I19" s="50">
        <f>ROUND(Tabela110[[#This Row],[Količina]]*Tabela110[[#This Row],[cena/EM]],2)</f>
        <v>0</v>
      </c>
    </row>
    <row r="20" spans="1:9" ht="267" customHeight="1">
      <c r="A20" s="5">
        <v>19</v>
      </c>
      <c r="B20" s="37" t="s">
        <v>1310</v>
      </c>
      <c r="C20" s="73" t="s">
        <v>1348</v>
      </c>
      <c r="D20" s="94" t="s">
        <v>4361</v>
      </c>
      <c r="E20" s="39"/>
      <c r="F20" s="43" t="s">
        <v>25</v>
      </c>
      <c r="G20" s="69">
        <v>3</v>
      </c>
      <c r="H20" s="212"/>
      <c r="I20" s="50">
        <f>ROUND(Tabela110[[#This Row],[Količina]]*Tabela110[[#This Row],[cena/EM]],2)</f>
        <v>0</v>
      </c>
    </row>
    <row r="21" spans="1:9" ht="234.6">
      <c r="A21" s="5">
        <v>20</v>
      </c>
      <c r="B21" s="37" t="s">
        <v>1310</v>
      </c>
      <c r="C21" s="73" t="s">
        <v>1349</v>
      </c>
      <c r="D21" s="94" t="s">
        <v>1350</v>
      </c>
      <c r="E21" s="39"/>
      <c r="F21" s="43" t="s">
        <v>25</v>
      </c>
      <c r="G21" s="69">
        <v>2</v>
      </c>
      <c r="H21" s="212"/>
      <c r="I21" s="50">
        <f>ROUND(Tabela110[[#This Row],[Količina]]*Tabela110[[#This Row],[cena/EM]],2)</f>
        <v>0</v>
      </c>
    </row>
    <row r="22" spans="1:9" ht="289.8">
      <c r="A22" s="5">
        <v>21</v>
      </c>
      <c r="B22" s="37" t="s">
        <v>1310</v>
      </c>
      <c r="C22" s="73" t="s">
        <v>1351</v>
      </c>
      <c r="D22" s="94" t="s">
        <v>1352</v>
      </c>
      <c r="E22" s="39"/>
      <c r="F22" s="43" t="s">
        <v>25</v>
      </c>
      <c r="G22" s="69">
        <v>10</v>
      </c>
      <c r="H22" s="212"/>
      <c r="I22" s="50">
        <f>ROUND(Tabela110[[#This Row],[Količina]]*Tabela110[[#This Row],[cena/EM]],2)</f>
        <v>0</v>
      </c>
    </row>
    <row r="23" spans="1:9" ht="269.39999999999998" customHeight="1">
      <c r="A23" s="5">
        <v>22</v>
      </c>
      <c r="B23" s="37" t="s">
        <v>1310</v>
      </c>
      <c r="C23" s="73" t="s">
        <v>1353</v>
      </c>
      <c r="D23" s="94" t="s">
        <v>1354</v>
      </c>
      <c r="E23" s="39"/>
      <c r="F23" s="43" t="s">
        <v>25</v>
      </c>
      <c r="G23" s="69">
        <v>2</v>
      </c>
      <c r="H23" s="212"/>
      <c r="I23" s="50">
        <f>ROUND(Tabela110[[#This Row],[Količina]]*Tabela110[[#This Row],[cena/EM]],2)</f>
        <v>0</v>
      </c>
    </row>
    <row r="24" spans="1:9" ht="265.8" customHeight="1">
      <c r="A24" s="5">
        <v>23</v>
      </c>
      <c r="B24" s="37" t="s">
        <v>1310</v>
      </c>
      <c r="C24" s="73" t="s">
        <v>1355</v>
      </c>
      <c r="D24" s="94" t="s">
        <v>1356</v>
      </c>
      <c r="E24" s="39"/>
      <c r="F24" s="43" t="s">
        <v>25</v>
      </c>
      <c r="G24" s="69">
        <v>15</v>
      </c>
      <c r="H24" s="212"/>
      <c r="I24" s="50">
        <f>ROUND(Tabela110[[#This Row],[Količina]]*Tabela110[[#This Row],[cena/EM]],2)</f>
        <v>0</v>
      </c>
    </row>
    <row r="25" spans="1:9" ht="309.60000000000002" customHeight="1">
      <c r="A25" s="5">
        <v>24</v>
      </c>
      <c r="B25" s="37" t="s">
        <v>1310</v>
      </c>
      <c r="C25" s="73" t="s">
        <v>1357</v>
      </c>
      <c r="D25" s="94" t="s">
        <v>1358</v>
      </c>
      <c r="E25" s="39"/>
      <c r="F25" s="43" t="s">
        <v>25</v>
      </c>
      <c r="G25" s="69">
        <v>3</v>
      </c>
      <c r="H25" s="212"/>
      <c r="I25" s="50">
        <f>ROUND(Tabela110[[#This Row],[Količina]]*Tabela110[[#This Row],[cena/EM]],2)</f>
        <v>0</v>
      </c>
    </row>
    <row r="26" spans="1:9" ht="223.5" customHeight="1">
      <c r="A26" s="5">
        <v>25</v>
      </c>
      <c r="B26" s="37" t="s">
        <v>1310</v>
      </c>
      <c r="C26" s="73" t="s">
        <v>1359</v>
      </c>
      <c r="D26" s="94" t="s">
        <v>1360</v>
      </c>
      <c r="E26" s="39"/>
      <c r="F26" s="43" t="s">
        <v>25</v>
      </c>
      <c r="G26" s="69">
        <v>2</v>
      </c>
      <c r="H26" s="212"/>
      <c r="I26" s="50">
        <f>ROUND(Tabela110[[#This Row],[Količina]]*Tabela110[[#This Row],[cena/EM]],2)</f>
        <v>0</v>
      </c>
    </row>
    <row r="27" spans="1:9" ht="69">
      <c r="A27" s="5">
        <v>26</v>
      </c>
      <c r="B27" s="92"/>
      <c r="C27" s="73" t="s">
        <v>1362</v>
      </c>
      <c r="D27" s="95" t="s">
        <v>1361</v>
      </c>
      <c r="E27" s="75"/>
      <c r="F27" s="213"/>
      <c r="G27" s="213"/>
      <c r="H27" s="213"/>
      <c r="I27" s="213"/>
    </row>
    <row r="28" spans="1:9" ht="27.6">
      <c r="A28" s="5">
        <v>27</v>
      </c>
      <c r="B28" s="37" t="s">
        <v>1310</v>
      </c>
      <c r="C28" s="73" t="s">
        <v>1364</v>
      </c>
      <c r="D28" s="94" t="s">
        <v>1363</v>
      </c>
      <c r="E28" s="39"/>
      <c r="F28" s="43" t="s">
        <v>25</v>
      </c>
      <c r="G28" s="69">
        <v>7</v>
      </c>
      <c r="H28" s="212"/>
      <c r="I28" s="50">
        <f>ROUND(Tabela110[[#This Row],[Količina]]*Tabela110[[#This Row],[cena/EM]],2)</f>
        <v>0</v>
      </c>
    </row>
    <row r="29" spans="1:9" ht="27.6">
      <c r="A29" s="5">
        <v>28</v>
      </c>
      <c r="B29" s="37" t="s">
        <v>1310</v>
      </c>
      <c r="C29" s="73" t="s">
        <v>1366</v>
      </c>
      <c r="D29" s="94" t="s">
        <v>1365</v>
      </c>
      <c r="E29" s="39"/>
      <c r="F29" s="43" t="s">
        <v>25</v>
      </c>
      <c r="G29" s="69">
        <v>1</v>
      </c>
      <c r="H29" s="212"/>
      <c r="I29" s="50">
        <f>ROUND(Tabela110[[#This Row],[Količina]]*Tabela110[[#This Row],[cena/EM]],2)</f>
        <v>0</v>
      </c>
    </row>
    <row r="30" spans="1:9" ht="260.39999999999998" customHeight="1">
      <c r="A30" s="5">
        <v>29</v>
      </c>
      <c r="B30" s="37" t="s">
        <v>1310</v>
      </c>
      <c r="C30" s="73" t="s">
        <v>1368</v>
      </c>
      <c r="D30" s="94" t="s">
        <v>1367</v>
      </c>
      <c r="E30" s="39"/>
      <c r="F30" s="43" t="s">
        <v>25</v>
      </c>
      <c r="G30" s="69">
        <v>1</v>
      </c>
      <c r="H30" s="212"/>
      <c r="I30" s="50">
        <f>ROUND(Tabela110[[#This Row],[Količina]]*Tabela110[[#This Row],[cena/EM]],2)</f>
        <v>0</v>
      </c>
    </row>
    <row r="31" spans="1:9" ht="262.8" customHeight="1">
      <c r="A31" s="5">
        <v>30</v>
      </c>
      <c r="B31" s="37" t="s">
        <v>1310</v>
      </c>
      <c r="C31" s="73" t="s">
        <v>1370</v>
      </c>
      <c r="D31" s="94" t="s">
        <v>1369</v>
      </c>
      <c r="E31" s="39"/>
      <c r="F31" s="43" t="s">
        <v>25</v>
      </c>
      <c r="G31" s="69">
        <v>4</v>
      </c>
      <c r="H31" s="212"/>
      <c r="I31" s="50">
        <f>ROUND(Tabela110[[#This Row],[Količina]]*Tabela110[[#This Row],[cena/EM]],2)</f>
        <v>0</v>
      </c>
    </row>
    <row r="32" spans="1:9" ht="279" customHeight="1">
      <c r="A32" s="5">
        <v>31</v>
      </c>
      <c r="B32" s="37" t="s">
        <v>1310</v>
      </c>
      <c r="C32" s="73" t="s">
        <v>4343</v>
      </c>
      <c r="D32" s="94" t="s">
        <v>4362</v>
      </c>
      <c r="E32" s="39"/>
      <c r="F32" s="43" t="s">
        <v>25</v>
      </c>
      <c r="G32" s="69">
        <v>1</v>
      </c>
      <c r="H32" s="212"/>
      <c r="I32" s="50">
        <f>ROUND(Tabela110[[#This Row],[Količina]]*Tabela110[[#This Row],[cena/EM]],2)</f>
        <v>0</v>
      </c>
    </row>
    <row r="33" spans="1:9">
      <c r="A33" s="5">
        <v>32</v>
      </c>
      <c r="B33" s="46" t="s">
        <v>1310</v>
      </c>
      <c r="C33" s="152" t="s">
        <v>1371</v>
      </c>
      <c r="D33" s="153" t="s">
        <v>1372</v>
      </c>
      <c r="E33" s="153"/>
      <c r="F33" s="47">
        <f>ROUND(SUM(I34:I37),2)</f>
        <v>0</v>
      </c>
      <c r="G33" s="153"/>
      <c r="H33" s="153"/>
      <c r="I33" s="153"/>
    </row>
    <row r="34" spans="1:9" ht="109.8" customHeight="1">
      <c r="A34" s="5">
        <v>33</v>
      </c>
      <c r="B34" s="37" t="s">
        <v>1310</v>
      </c>
      <c r="C34" s="73" t="s">
        <v>1373</v>
      </c>
      <c r="D34" s="94" t="s">
        <v>1374</v>
      </c>
      <c r="E34" s="39"/>
      <c r="F34" s="43" t="s">
        <v>25</v>
      </c>
      <c r="G34" s="69">
        <v>15</v>
      </c>
      <c r="H34" s="212"/>
      <c r="I34" s="50">
        <f>ROUND(Tabela110[[#This Row],[Količina]]*Tabela110[[#This Row],[cena/EM]],2)</f>
        <v>0</v>
      </c>
    </row>
    <row r="35" spans="1:9" ht="138">
      <c r="A35" s="5">
        <v>34</v>
      </c>
      <c r="B35" s="37" t="s">
        <v>1310</v>
      </c>
      <c r="C35" s="73" t="s">
        <v>1375</v>
      </c>
      <c r="D35" s="94" t="s">
        <v>1376</v>
      </c>
      <c r="E35" s="39"/>
      <c r="F35" s="43" t="s">
        <v>25</v>
      </c>
      <c r="G35" s="69">
        <v>2</v>
      </c>
      <c r="H35" s="212"/>
      <c r="I35" s="50">
        <f>ROUND(Tabela110[[#This Row],[Količina]]*Tabela110[[#This Row],[cena/EM]],2)</f>
        <v>0</v>
      </c>
    </row>
    <row r="36" spans="1:9" ht="234.6" customHeight="1">
      <c r="A36" s="5">
        <v>35</v>
      </c>
      <c r="B36" s="37" t="s">
        <v>1310</v>
      </c>
      <c r="C36" s="73" t="s">
        <v>1377</v>
      </c>
      <c r="D36" s="94" t="s">
        <v>1378</v>
      </c>
      <c r="E36" s="39"/>
      <c r="F36" s="43" t="s">
        <v>25</v>
      </c>
      <c r="G36" s="69">
        <v>1</v>
      </c>
      <c r="H36" s="212"/>
      <c r="I36" s="50">
        <f>ROUND(Tabela110[[#This Row],[Količina]]*Tabela110[[#This Row],[cena/EM]],2)</f>
        <v>0</v>
      </c>
    </row>
    <row r="37" spans="1:9" ht="256.8" customHeight="1">
      <c r="A37" s="5">
        <v>36</v>
      </c>
      <c r="B37" s="37" t="s">
        <v>1310</v>
      </c>
      <c r="C37" s="73" t="s">
        <v>1379</v>
      </c>
      <c r="D37" s="94" t="s">
        <v>4363</v>
      </c>
      <c r="E37" s="39"/>
      <c r="F37" s="43" t="s">
        <v>25</v>
      </c>
      <c r="G37" s="69">
        <v>2</v>
      </c>
      <c r="H37" s="212"/>
      <c r="I37" s="50">
        <f>ROUND(Tabela110[[#This Row],[Količina]]*Tabela110[[#This Row],[cena/EM]],2)</f>
        <v>0</v>
      </c>
    </row>
    <row r="38" spans="1:9">
      <c r="A38" s="5">
        <v>37</v>
      </c>
      <c r="B38" s="46" t="s">
        <v>1310</v>
      </c>
      <c r="C38" s="152" t="s">
        <v>1380</v>
      </c>
      <c r="D38" s="153" t="s">
        <v>1381</v>
      </c>
      <c r="E38" s="154"/>
      <c r="F38" s="47">
        <f>ROUND(SUM(I39:I40),2)</f>
        <v>0</v>
      </c>
      <c r="G38" s="90"/>
      <c r="H38" s="90"/>
      <c r="I38" s="91"/>
    </row>
    <row r="39" spans="1:9" ht="99" customHeight="1">
      <c r="A39" s="5">
        <v>38</v>
      </c>
      <c r="B39" s="37" t="s">
        <v>1310</v>
      </c>
      <c r="C39" s="73" t="s">
        <v>1382</v>
      </c>
      <c r="D39" s="94" t="s">
        <v>1383</v>
      </c>
      <c r="E39" s="39"/>
      <c r="F39" s="43" t="s">
        <v>25</v>
      </c>
      <c r="G39" s="69">
        <v>4</v>
      </c>
      <c r="H39" s="212"/>
      <c r="I39" s="50">
        <f>ROUND(Tabela110[[#This Row],[Količina]]*Tabela110[[#This Row],[cena/EM]],2)</f>
        <v>0</v>
      </c>
    </row>
    <row r="40" spans="1:9" ht="265.8" customHeight="1">
      <c r="A40" s="5">
        <v>39</v>
      </c>
      <c r="B40" s="37" t="s">
        <v>1310</v>
      </c>
      <c r="C40" s="73" t="s">
        <v>1384</v>
      </c>
      <c r="D40" s="94" t="s">
        <v>1385</v>
      </c>
      <c r="E40" s="39"/>
      <c r="F40" s="43" t="s">
        <v>25</v>
      </c>
      <c r="G40" s="69">
        <v>4</v>
      </c>
      <c r="H40" s="212"/>
      <c r="I40" s="50">
        <f>ROUND(Tabela110[[#This Row],[Količina]]*Tabela110[[#This Row],[cena/EM]],2)</f>
        <v>0</v>
      </c>
    </row>
    <row r="41" spans="1:9">
      <c r="A41" s="5">
        <v>40</v>
      </c>
      <c r="B41" s="46" t="s">
        <v>1310</v>
      </c>
      <c r="C41" s="152" t="s">
        <v>1386</v>
      </c>
      <c r="D41" s="153" t="s">
        <v>1387</v>
      </c>
      <c r="E41" s="153"/>
      <c r="F41" s="47">
        <f>ROUND(SUM(I42:I51),2)</f>
        <v>0</v>
      </c>
      <c r="G41" s="153"/>
      <c r="H41" s="153"/>
      <c r="I41" s="153"/>
    </row>
    <row r="42" spans="1:9" ht="41.4">
      <c r="A42" s="5">
        <v>41</v>
      </c>
      <c r="B42" s="37" t="s">
        <v>1310</v>
      </c>
      <c r="C42" s="73" t="s">
        <v>1388</v>
      </c>
      <c r="D42" s="94" t="s">
        <v>1389</v>
      </c>
      <c r="E42" s="39"/>
      <c r="F42" s="43" t="s">
        <v>25</v>
      </c>
      <c r="G42" s="69">
        <v>66</v>
      </c>
      <c r="H42" s="212"/>
      <c r="I42" s="50">
        <f>ROUND(Tabela110[[#This Row],[Količina]]*Tabela110[[#This Row],[cena/EM]],2)</f>
        <v>0</v>
      </c>
    </row>
    <row r="43" spans="1:9">
      <c r="A43" s="5">
        <v>42</v>
      </c>
      <c r="B43" s="37" t="s">
        <v>1310</v>
      </c>
      <c r="C43" s="73" t="s">
        <v>1390</v>
      </c>
      <c r="D43" s="96" t="s">
        <v>1391</v>
      </c>
      <c r="E43" s="39"/>
      <c r="F43" s="43" t="s">
        <v>25</v>
      </c>
      <c r="G43" s="69">
        <v>20</v>
      </c>
      <c r="H43" s="212"/>
      <c r="I43" s="50">
        <f>ROUND(Tabela110[[#This Row],[Količina]]*Tabela110[[#This Row],[cena/EM]],2)</f>
        <v>0</v>
      </c>
    </row>
    <row r="44" spans="1:9" ht="55.2">
      <c r="A44" s="5">
        <v>43</v>
      </c>
      <c r="B44" s="37" t="s">
        <v>1310</v>
      </c>
      <c r="C44" s="73" t="s">
        <v>1392</v>
      </c>
      <c r="D44" s="96" t="s">
        <v>1393</v>
      </c>
      <c r="E44" s="39"/>
      <c r="F44" s="43" t="s">
        <v>25</v>
      </c>
      <c r="G44" s="69">
        <v>18</v>
      </c>
      <c r="H44" s="212"/>
      <c r="I44" s="50">
        <f>ROUND(Tabela110[[#This Row],[Količina]]*Tabela110[[#This Row],[cena/EM]],2)</f>
        <v>0</v>
      </c>
    </row>
    <row r="45" spans="1:9" ht="55.2">
      <c r="A45" s="5">
        <v>44</v>
      </c>
      <c r="B45" s="37" t="s">
        <v>1310</v>
      </c>
      <c r="C45" s="73" t="s">
        <v>1394</v>
      </c>
      <c r="D45" s="96" t="s">
        <v>4364</v>
      </c>
      <c r="E45" s="39"/>
      <c r="F45" s="43" t="s">
        <v>90</v>
      </c>
      <c r="G45" s="69">
        <v>528</v>
      </c>
      <c r="H45" s="212"/>
      <c r="I45" s="50">
        <f>ROUND(Tabela110[[#This Row],[Količina]]*Tabela110[[#This Row],[cena/EM]],2)</f>
        <v>0</v>
      </c>
    </row>
    <row r="46" spans="1:9" ht="27.6">
      <c r="A46" s="5">
        <v>45</v>
      </c>
      <c r="B46" s="37" t="s">
        <v>1310</v>
      </c>
      <c r="C46" s="73" t="s">
        <v>1395</v>
      </c>
      <c r="D46" s="96" t="s">
        <v>1396</v>
      </c>
      <c r="E46" s="39"/>
      <c r="F46" s="43" t="s">
        <v>90</v>
      </c>
      <c r="G46" s="69">
        <v>180</v>
      </c>
      <c r="H46" s="212"/>
      <c r="I46" s="50">
        <f>ROUND(Tabela110[[#This Row],[Količina]]*Tabela110[[#This Row],[cena/EM]],2)</f>
        <v>0</v>
      </c>
    </row>
    <row r="47" spans="1:9" ht="41.4">
      <c r="A47" s="5">
        <v>46</v>
      </c>
      <c r="B47" s="37" t="s">
        <v>1310</v>
      </c>
      <c r="C47" s="73" t="s">
        <v>1397</v>
      </c>
      <c r="D47" s="94" t="s">
        <v>1398</v>
      </c>
      <c r="E47" s="75"/>
      <c r="F47" s="43" t="s">
        <v>25</v>
      </c>
      <c r="G47" s="69">
        <v>12</v>
      </c>
      <c r="H47" s="212"/>
      <c r="I47" s="50">
        <f>ROUND(Tabela110[[#This Row],[Količina]]*Tabela110[[#This Row],[cena/EM]],2)</f>
        <v>0</v>
      </c>
    </row>
    <row r="48" spans="1:9" ht="27.6">
      <c r="A48" s="5">
        <v>47</v>
      </c>
      <c r="B48" s="37" t="s">
        <v>1310</v>
      </c>
      <c r="C48" s="73" t="s">
        <v>1399</v>
      </c>
      <c r="D48" s="94" t="s">
        <v>1400</v>
      </c>
      <c r="E48" s="75"/>
      <c r="F48" s="43" t="s">
        <v>25</v>
      </c>
      <c r="G48" s="69">
        <v>66</v>
      </c>
      <c r="H48" s="212"/>
      <c r="I48" s="50">
        <f>ROUND(Tabela110[[#This Row],[Količina]]*Tabela110[[#This Row],[cena/EM]],2)</f>
        <v>0</v>
      </c>
    </row>
    <row r="49" spans="1:9" ht="41.4">
      <c r="A49" s="5">
        <v>48</v>
      </c>
      <c r="B49" s="37" t="s">
        <v>1310</v>
      </c>
      <c r="C49" s="73" t="s">
        <v>1401</v>
      </c>
      <c r="D49" s="94" t="s">
        <v>1402</v>
      </c>
      <c r="E49" s="75"/>
      <c r="F49" s="43" t="s">
        <v>25</v>
      </c>
      <c r="G49" s="69">
        <v>40</v>
      </c>
      <c r="H49" s="212"/>
      <c r="I49" s="50">
        <f>ROUND(Tabela110[[#This Row],[Količina]]*Tabela110[[#This Row],[cena/EM]],2)</f>
        <v>0</v>
      </c>
    </row>
    <row r="50" spans="1:9">
      <c r="A50" s="5">
        <v>49</v>
      </c>
      <c r="B50" s="37" t="s">
        <v>1310</v>
      </c>
      <c r="C50" s="73" t="s">
        <v>1403</v>
      </c>
      <c r="D50" s="97" t="s">
        <v>1404</v>
      </c>
      <c r="E50" s="75"/>
      <c r="F50" s="43" t="s">
        <v>25</v>
      </c>
      <c r="G50" s="69">
        <v>9</v>
      </c>
      <c r="H50" s="212"/>
      <c r="I50" s="50">
        <f>ROUND(Tabela110[[#This Row],[Količina]]*Tabela110[[#This Row],[cena/EM]],2)</f>
        <v>0</v>
      </c>
    </row>
    <row r="51" spans="1:9">
      <c r="A51" s="5">
        <v>50</v>
      </c>
      <c r="B51" s="37" t="s">
        <v>1310</v>
      </c>
      <c r="C51" s="73" t="s">
        <v>1405</v>
      </c>
      <c r="D51" s="97" t="s">
        <v>1406</v>
      </c>
      <c r="E51" s="75"/>
      <c r="F51" s="43" t="s">
        <v>25</v>
      </c>
      <c r="G51" s="69">
        <v>12</v>
      </c>
      <c r="H51" s="212"/>
      <c r="I51" s="50">
        <f>ROUND(Tabela110[[#This Row],[Količina]]*Tabela110[[#This Row],[cena/EM]],2)</f>
        <v>0</v>
      </c>
    </row>
    <row r="52" spans="1:9">
      <c r="A52" s="5">
        <v>51</v>
      </c>
      <c r="B52" s="31" t="s">
        <v>1310</v>
      </c>
      <c r="C52" s="32" t="s">
        <v>1321</v>
      </c>
      <c r="D52" s="33" t="s">
        <v>1407</v>
      </c>
      <c r="E52" s="34"/>
      <c r="F52" s="36">
        <f>ROUND(F53+F63+F70+F78+F81+F101+F107+F132,2)</f>
        <v>0</v>
      </c>
      <c r="G52" s="36"/>
      <c r="H52" s="36"/>
      <c r="I52" s="49"/>
    </row>
    <row r="53" spans="1:9">
      <c r="A53" s="5">
        <v>52</v>
      </c>
      <c r="B53" s="46"/>
      <c r="C53" s="152" t="s">
        <v>1408</v>
      </c>
      <c r="D53" s="153" t="s">
        <v>1409</v>
      </c>
      <c r="E53" s="153"/>
      <c r="F53" s="47">
        <f>ROUND(SUM(I54:I62),2)</f>
        <v>0</v>
      </c>
      <c r="G53" s="153"/>
      <c r="H53" s="153"/>
      <c r="I53" s="153"/>
    </row>
    <row r="54" spans="1:9">
      <c r="A54" s="5">
        <v>53</v>
      </c>
      <c r="B54" s="37" t="s">
        <v>1310</v>
      </c>
      <c r="C54" s="73" t="s">
        <v>1410</v>
      </c>
      <c r="D54" s="96" t="s">
        <v>1411</v>
      </c>
      <c r="E54" s="75"/>
      <c r="F54" s="43" t="s">
        <v>25</v>
      </c>
      <c r="G54" s="69">
        <v>32</v>
      </c>
      <c r="H54" s="212"/>
      <c r="I54" s="50">
        <f>ROUND(Tabela110[[#This Row],[Količina]]*Tabela110[[#This Row],[cena/EM]],2)</f>
        <v>0</v>
      </c>
    </row>
    <row r="55" spans="1:9">
      <c r="A55" s="5">
        <v>54</v>
      </c>
      <c r="B55" s="37" t="s">
        <v>1310</v>
      </c>
      <c r="C55" s="73" t="s">
        <v>1412</v>
      </c>
      <c r="D55" s="96" t="s">
        <v>1413</v>
      </c>
      <c r="E55" s="75"/>
      <c r="F55" s="43" t="s">
        <v>25</v>
      </c>
      <c r="G55" s="69">
        <v>48</v>
      </c>
      <c r="H55" s="212"/>
      <c r="I55" s="50">
        <f>ROUND(Tabela110[[#This Row],[Količina]]*Tabela110[[#This Row],[cena/EM]],2)</f>
        <v>0</v>
      </c>
    </row>
    <row r="56" spans="1:9">
      <c r="A56" s="5">
        <v>55</v>
      </c>
      <c r="B56" s="37" t="s">
        <v>1310</v>
      </c>
      <c r="C56" s="73" t="s">
        <v>1414</v>
      </c>
      <c r="D56" s="96" t="s">
        <v>1415</v>
      </c>
      <c r="E56" s="75"/>
      <c r="F56" s="43" t="s">
        <v>25</v>
      </c>
      <c r="G56" s="69">
        <v>8</v>
      </c>
      <c r="H56" s="212"/>
      <c r="I56" s="50">
        <f>ROUND(Tabela110[[#This Row],[Količina]]*Tabela110[[#This Row],[cena/EM]],2)</f>
        <v>0</v>
      </c>
    </row>
    <row r="57" spans="1:9">
      <c r="A57" s="5">
        <v>56</v>
      </c>
      <c r="B57" s="37" t="s">
        <v>1310</v>
      </c>
      <c r="C57" s="73" t="s">
        <v>1416</v>
      </c>
      <c r="D57" s="96" t="s">
        <v>1417</v>
      </c>
      <c r="E57" s="75"/>
      <c r="F57" s="43" t="s">
        <v>25</v>
      </c>
      <c r="G57" s="69">
        <v>10</v>
      </c>
      <c r="H57" s="212"/>
      <c r="I57" s="50">
        <f>ROUND(Tabela110[[#This Row],[Količina]]*Tabela110[[#This Row],[cena/EM]],2)</f>
        <v>0</v>
      </c>
    </row>
    <row r="58" spans="1:9">
      <c r="A58" s="5">
        <v>57</v>
      </c>
      <c r="B58" s="37" t="s">
        <v>1310</v>
      </c>
      <c r="C58" s="73" t="s">
        <v>1418</v>
      </c>
      <c r="D58" s="96" t="s">
        <v>1419</v>
      </c>
      <c r="E58" s="75"/>
      <c r="F58" s="43" t="s">
        <v>25</v>
      </c>
      <c r="G58" s="69">
        <v>4</v>
      </c>
      <c r="H58" s="212"/>
      <c r="I58" s="50">
        <f>ROUND(Tabela110[[#This Row],[Količina]]*Tabela110[[#This Row],[cena/EM]],2)</f>
        <v>0</v>
      </c>
    </row>
    <row r="59" spans="1:9">
      <c r="A59" s="5">
        <v>58</v>
      </c>
      <c r="B59" s="37" t="s">
        <v>1310</v>
      </c>
      <c r="C59" s="73" t="s">
        <v>1420</v>
      </c>
      <c r="D59" s="96" t="s">
        <v>1421</v>
      </c>
      <c r="E59" s="75"/>
      <c r="F59" s="43" t="s">
        <v>25</v>
      </c>
      <c r="G59" s="69">
        <v>10</v>
      </c>
      <c r="H59" s="212"/>
      <c r="I59" s="50">
        <f>ROUND(Tabela110[[#This Row],[Količina]]*Tabela110[[#This Row],[cena/EM]],2)</f>
        <v>0</v>
      </c>
    </row>
    <row r="60" spans="1:9">
      <c r="A60" s="5">
        <v>59</v>
      </c>
      <c r="B60" s="37" t="s">
        <v>1310</v>
      </c>
      <c r="C60" s="73" t="s">
        <v>1422</v>
      </c>
      <c r="D60" s="96" t="s">
        <v>1423</v>
      </c>
      <c r="E60" s="75"/>
      <c r="F60" s="43" t="s">
        <v>25</v>
      </c>
      <c r="G60" s="69">
        <v>102</v>
      </c>
      <c r="H60" s="212"/>
      <c r="I60" s="50">
        <f>ROUND(Tabela110[[#This Row],[Količina]]*Tabela110[[#This Row],[cena/EM]],2)</f>
        <v>0</v>
      </c>
    </row>
    <row r="61" spans="1:9">
      <c r="A61" s="5">
        <v>60</v>
      </c>
      <c r="B61" s="37" t="s">
        <v>1310</v>
      </c>
      <c r="C61" s="73" t="s">
        <v>1424</v>
      </c>
      <c r="D61" s="96" t="s">
        <v>1425</v>
      </c>
      <c r="E61" s="75"/>
      <c r="F61" s="43" t="s">
        <v>25</v>
      </c>
      <c r="G61" s="69">
        <v>7</v>
      </c>
      <c r="H61" s="212"/>
      <c r="I61" s="50">
        <f>ROUND(Tabela110[[#This Row],[Količina]]*Tabela110[[#This Row],[cena/EM]],2)</f>
        <v>0</v>
      </c>
    </row>
    <row r="62" spans="1:9" ht="27.6">
      <c r="A62" s="5">
        <v>61</v>
      </c>
      <c r="B62" s="37" t="s">
        <v>1310</v>
      </c>
      <c r="C62" s="73" t="s">
        <v>1426</v>
      </c>
      <c r="D62" s="96" t="s">
        <v>1427</v>
      </c>
      <c r="E62" s="75"/>
      <c r="F62" s="43" t="s">
        <v>25</v>
      </c>
      <c r="G62" s="69">
        <v>10</v>
      </c>
      <c r="H62" s="212"/>
      <c r="I62" s="50">
        <f>ROUND(Tabela110[[#This Row],[Količina]]*Tabela110[[#This Row],[cena/EM]],2)</f>
        <v>0</v>
      </c>
    </row>
    <row r="63" spans="1:9">
      <c r="A63" s="5">
        <v>62</v>
      </c>
      <c r="B63" s="46" t="s">
        <v>1310</v>
      </c>
      <c r="C63" s="152" t="s">
        <v>1428</v>
      </c>
      <c r="D63" s="153" t="s">
        <v>1429</v>
      </c>
      <c r="E63" s="153"/>
      <c r="F63" s="47">
        <f>ROUND(SUM(I64:I69),2)</f>
        <v>0</v>
      </c>
      <c r="G63" s="153"/>
      <c r="H63" s="153"/>
      <c r="I63" s="153"/>
    </row>
    <row r="64" spans="1:9">
      <c r="A64" s="5">
        <v>63</v>
      </c>
      <c r="B64" s="37" t="s">
        <v>1310</v>
      </c>
      <c r="C64" s="73" t="s">
        <v>1430</v>
      </c>
      <c r="D64" s="96" t="s">
        <v>1431</v>
      </c>
      <c r="E64" s="75"/>
      <c r="F64" s="43" t="s">
        <v>25</v>
      </c>
      <c r="G64" s="76">
        <v>95</v>
      </c>
      <c r="H64" s="212"/>
      <c r="I64" s="50">
        <f>ROUND(Tabela110[[#This Row],[Količina]]*Tabela110[[#This Row],[cena/EM]],2)</f>
        <v>0</v>
      </c>
    </row>
    <row r="65" spans="1:9">
      <c r="A65" s="5">
        <v>64</v>
      </c>
      <c r="B65" s="37" t="s">
        <v>1310</v>
      </c>
      <c r="C65" s="73" t="s">
        <v>1432</v>
      </c>
      <c r="D65" s="96" t="s">
        <v>1433</v>
      </c>
      <c r="E65" s="75"/>
      <c r="F65" s="43" t="s">
        <v>25</v>
      </c>
      <c r="G65" s="76">
        <v>9</v>
      </c>
      <c r="H65" s="212"/>
      <c r="I65" s="50">
        <f>ROUND(Tabela110[[#This Row],[Količina]]*Tabela110[[#This Row],[cena/EM]],2)</f>
        <v>0</v>
      </c>
    </row>
    <row r="66" spans="1:9">
      <c r="A66" s="5">
        <v>65</v>
      </c>
      <c r="B66" s="37" t="s">
        <v>1310</v>
      </c>
      <c r="C66" s="73" t="s">
        <v>1434</v>
      </c>
      <c r="D66" s="96" t="s">
        <v>1435</v>
      </c>
      <c r="E66" s="75"/>
      <c r="F66" s="43" t="s">
        <v>25</v>
      </c>
      <c r="G66" s="76">
        <v>1</v>
      </c>
      <c r="H66" s="212"/>
      <c r="I66" s="50">
        <f>ROUND(Tabela110[[#This Row],[Količina]]*Tabela110[[#This Row],[cena/EM]],2)</f>
        <v>0</v>
      </c>
    </row>
    <row r="67" spans="1:9">
      <c r="A67" s="5">
        <v>66</v>
      </c>
      <c r="B67" s="37" t="s">
        <v>1310</v>
      </c>
      <c r="C67" s="73" t="s">
        <v>1436</v>
      </c>
      <c r="D67" s="96" t="s">
        <v>1437</v>
      </c>
      <c r="E67" s="75"/>
      <c r="F67" s="43" t="s">
        <v>25</v>
      </c>
      <c r="G67" s="76">
        <v>5</v>
      </c>
      <c r="H67" s="212"/>
      <c r="I67" s="50">
        <f>ROUND(Tabela110[[#This Row],[Količina]]*Tabela110[[#This Row],[cena/EM]],2)</f>
        <v>0</v>
      </c>
    </row>
    <row r="68" spans="1:9">
      <c r="A68" s="5">
        <v>67</v>
      </c>
      <c r="B68" s="37" t="s">
        <v>1310</v>
      </c>
      <c r="C68" s="73" t="s">
        <v>1438</v>
      </c>
      <c r="D68" s="96" t="s">
        <v>1439</v>
      </c>
      <c r="E68" s="75"/>
      <c r="F68" s="43" t="s">
        <v>25</v>
      </c>
      <c r="G68" s="76">
        <v>8</v>
      </c>
      <c r="H68" s="212"/>
      <c r="I68" s="50">
        <f>ROUND(Tabela110[[#This Row],[Količina]]*Tabela110[[#This Row],[cena/EM]],2)</f>
        <v>0</v>
      </c>
    </row>
    <row r="69" spans="1:9">
      <c r="A69" s="5">
        <v>68</v>
      </c>
      <c r="B69" s="92"/>
      <c r="C69" s="73" t="s">
        <v>1440</v>
      </c>
      <c r="D69" s="75" t="s">
        <v>1441</v>
      </c>
      <c r="E69" s="75"/>
      <c r="F69" s="43" t="s">
        <v>25</v>
      </c>
      <c r="G69" s="76">
        <v>1</v>
      </c>
      <c r="H69" s="212"/>
      <c r="I69" s="50">
        <f>ROUND(Tabela110[[#This Row],[Količina]]*Tabela110[[#This Row],[cena/EM]],2)</f>
        <v>0</v>
      </c>
    </row>
    <row r="70" spans="1:9" ht="41.4">
      <c r="A70" s="5">
        <v>69</v>
      </c>
      <c r="B70" s="46" t="s">
        <v>1310</v>
      </c>
      <c r="C70" s="152" t="s">
        <v>1442</v>
      </c>
      <c r="D70" s="153" t="s">
        <v>1443</v>
      </c>
      <c r="E70" s="153"/>
      <c r="F70" s="47">
        <f>ROUND(SUM(I71:I77),2)</f>
        <v>0</v>
      </c>
      <c r="G70" s="153"/>
      <c r="H70" s="153"/>
      <c r="I70" s="153"/>
    </row>
    <row r="71" spans="1:9" ht="15.6">
      <c r="A71" s="5">
        <v>70</v>
      </c>
      <c r="B71" s="37" t="s">
        <v>1310</v>
      </c>
      <c r="C71" s="99" t="s">
        <v>1444</v>
      </c>
      <c r="D71" s="100" t="s">
        <v>1445</v>
      </c>
      <c r="E71" s="75"/>
      <c r="F71" s="43" t="s">
        <v>25</v>
      </c>
      <c r="G71" s="69">
        <v>8</v>
      </c>
      <c r="H71" s="212"/>
      <c r="I71" s="50">
        <f>ROUND(Tabela110[[#This Row],[Količina]]*Tabela110[[#This Row],[cena/EM]],2)</f>
        <v>0</v>
      </c>
    </row>
    <row r="72" spans="1:9" ht="58.8">
      <c r="A72" s="5">
        <v>71</v>
      </c>
      <c r="B72" s="37" t="s">
        <v>1310</v>
      </c>
      <c r="C72" s="73" t="s">
        <v>1446</v>
      </c>
      <c r="D72" s="100" t="s">
        <v>1447</v>
      </c>
      <c r="E72" s="75"/>
      <c r="F72" s="43" t="s">
        <v>25</v>
      </c>
      <c r="G72" s="69">
        <v>2</v>
      </c>
      <c r="H72" s="212"/>
      <c r="I72" s="50">
        <f>ROUND(Tabela110[[#This Row],[Količina]]*Tabela110[[#This Row],[cena/EM]],2)</f>
        <v>0</v>
      </c>
    </row>
    <row r="73" spans="1:9" ht="15.6">
      <c r="A73" s="5">
        <v>72</v>
      </c>
      <c r="B73" s="37" t="s">
        <v>1310</v>
      </c>
      <c r="C73" s="99" t="s">
        <v>1448</v>
      </c>
      <c r="D73" s="100" t="s">
        <v>1449</v>
      </c>
      <c r="E73" s="75"/>
      <c r="F73" s="43" t="s">
        <v>25</v>
      </c>
      <c r="G73" s="69">
        <v>4</v>
      </c>
      <c r="H73" s="212"/>
      <c r="I73" s="50">
        <f>ROUND(Tabela110[[#This Row],[Količina]]*Tabela110[[#This Row],[cena/EM]],2)</f>
        <v>0</v>
      </c>
    </row>
    <row r="74" spans="1:9" ht="15.6">
      <c r="A74" s="5">
        <v>73</v>
      </c>
      <c r="B74" s="37" t="s">
        <v>1310</v>
      </c>
      <c r="C74" s="99" t="s">
        <v>1450</v>
      </c>
      <c r="D74" s="100" t="s">
        <v>1451</v>
      </c>
      <c r="E74" s="75"/>
      <c r="F74" s="43" t="s">
        <v>25</v>
      </c>
      <c r="G74" s="69">
        <v>2</v>
      </c>
      <c r="H74" s="212"/>
      <c r="I74" s="50">
        <f>ROUND(Tabela110[[#This Row],[Količina]]*Tabela110[[#This Row],[cena/EM]],2)</f>
        <v>0</v>
      </c>
    </row>
    <row r="75" spans="1:9" ht="15.6">
      <c r="A75" s="5">
        <v>74</v>
      </c>
      <c r="B75" s="37" t="s">
        <v>1310</v>
      </c>
      <c r="C75" s="99" t="s">
        <v>1452</v>
      </c>
      <c r="D75" s="100" t="s">
        <v>1453</v>
      </c>
      <c r="E75" s="75"/>
      <c r="F75" s="43" t="s">
        <v>25</v>
      </c>
      <c r="G75" s="69">
        <v>4</v>
      </c>
      <c r="H75" s="212"/>
      <c r="I75" s="50">
        <f>ROUND(Tabela110[[#This Row],[Količina]]*Tabela110[[#This Row],[cena/EM]],2)</f>
        <v>0</v>
      </c>
    </row>
    <row r="76" spans="1:9" ht="15.6">
      <c r="A76" s="5">
        <v>75</v>
      </c>
      <c r="B76" s="37" t="s">
        <v>1310</v>
      </c>
      <c r="C76" s="99" t="s">
        <v>1454</v>
      </c>
      <c r="D76" s="100" t="s">
        <v>1455</v>
      </c>
      <c r="E76" s="75"/>
      <c r="F76" s="43" t="s">
        <v>25</v>
      </c>
      <c r="G76" s="69">
        <v>10</v>
      </c>
      <c r="H76" s="212"/>
      <c r="I76" s="50">
        <f>ROUND(Tabela110[[#This Row],[Količina]]*Tabela110[[#This Row],[cena/EM]],2)</f>
        <v>0</v>
      </c>
    </row>
    <row r="77" spans="1:9" ht="15.6">
      <c r="A77" s="5">
        <v>76</v>
      </c>
      <c r="B77" s="37" t="s">
        <v>1310</v>
      </c>
      <c r="C77" s="99" t="s">
        <v>1456</v>
      </c>
      <c r="D77" s="100" t="s">
        <v>1457</v>
      </c>
      <c r="E77" s="75"/>
      <c r="F77" s="43" t="s">
        <v>25</v>
      </c>
      <c r="G77" s="69">
        <v>4</v>
      </c>
      <c r="H77" s="212"/>
      <c r="I77" s="50">
        <f>ROUND(Tabela110[[#This Row],[Količina]]*Tabela110[[#This Row],[cena/EM]],2)</f>
        <v>0</v>
      </c>
    </row>
    <row r="78" spans="1:9">
      <c r="A78" s="5">
        <v>77</v>
      </c>
      <c r="B78" s="46" t="s">
        <v>1310</v>
      </c>
      <c r="C78" s="152" t="s">
        <v>1458</v>
      </c>
      <c r="D78" s="153" t="s">
        <v>1459</v>
      </c>
      <c r="E78" s="153"/>
      <c r="F78" s="47">
        <f>ROUND(SUM(I79:I80),2)</f>
        <v>0</v>
      </c>
      <c r="G78" s="153"/>
      <c r="H78" s="153"/>
      <c r="I78" s="153"/>
    </row>
    <row r="79" spans="1:9">
      <c r="A79" s="5">
        <v>78</v>
      </c>
      <c r="B79" s="37" t="s">
        <v>1310</v>
      </c>
      <c r="C79" s="99" t="s">
        <v>1460</v>
      </c>
      <c r="D79" s="100" t="s">
        <v>1461</v>
      </c>
      <c r="E79" s="75"/>
      <c r="F79" s="43" t="s">
        <v>25</v>
      </c>
      <c r="G79" s="69">
        <v>8</v>
      </c>
      <c r="H79" s="212"/>
      <c r="I79" s="50">
        <f>ROUND(Tabela110[[#This Row],[Količina]]*Tabela110[[#This Row],[cena/EM]],2)</f>
        <v>0</v>
      </c>
    </row>
    <row r="80" spans="1:9">
      <c r="A80" s="5">
        <v>79</v>
      </c>
      <c r="B80" s="37" t="s">
        <v>1310</v>
      </c>
      <c r="C80" s="99" t="s">
        <v>1462</v>
      </c>
      <c r="D80" s="100" t="s">
        <v>1463</v>
      </c>
      <c r="E80" s="75"/>
      <c r="F80" s="43" t="s">
        <v>25</v>
      </c>
      <c r="G80" s="69">
        <v>20</v>
      </c>
      <c r="H80" s="212"/>
      <c r="I80" s="50">
        <f>ROUND(Tabela110[[#This Row],[Količina]]*Tabela110[[#This Row],[cena/EM]],2)</f>
        <v>0</v>
      </c>
    </row>
    <row r="81" spans="1:9">
      <c r="A81" s="5">
        <v>80</v>
      </c>
      <c r="B81" s="46" t="s">
        <v>1310</v>
      </c>
      <c r="C81" s="152" t="s">
        <v>1464</v>
      </c>
      <c r="D81" s="153" t="s">
        <v>1465</v>
      </c>
      <c r="E81" s="153"/>
      <c r="F81" s="47">
        <f>ROUND(SUM(I82:I100),2)</f>
        <v>0</v>
      </c>
      <c r="G81" s="153"/>
      <c r="H81" s="153"/>
      <c r="I81" s="153"/>
    </row>
    <row r="82" spans="1:9" ht="29.4">
      <c r="A82" s="5">
        <v>81</v>
      </c>
      <c r="B82" s="37" t="s">
        <v>1310</v>
      </c>
      <c r="C82" s="99" t="s">
        <v>1466</v>
      </c>
      <c r="D82" s="100" t="s">
        <v>1467</v>
      </c>
      <c r="E82" s="75"/>
      <c r="F82" s="43" t="s">
        <v>1468</v>
      </c>
      <c r="G82" s="69">
        <v>3.3</v>
      </c>
      <c r="H82" s="212"/>
      <c r="I82" s="50">
        <f>ROUND(Tabela110[[#This Row],[Količina]]*Tabela110[[#This Row],[cena/EM]],2)</f>
        <v>0</v>
      </c>
    </row>
    <row r="83" spans="1:9" ht="15.6">
      <c r="A83" s="5">
        <v>82</v>
      </c>
      <c r="B83" s="37" t="s">
        <v>1310</v>
      </c>
      <c r="C83" s="99" t="s">
        <v>1469</v>
      </c>
      <c r="D83" s="100" t="s">
        <v>1470</v>
      </c>
      <c r="E83" s="75"/>
      <c r="F83" s="43" t="s">
        <v>1468</v>
      </c>
      <c r="G83" s="69">
        <v>0.51</v>
      </c>
      <c r="H83" s="212"/>
      <c r="I83" s="50">
        <f>ROUND(Tabela110[[#This Row],[Količina]]*Tabela110[[#This Row],[cena/EM]],2)</f>
        <v>0</v>
      </c>
    </row>
    <row r="84" spans="1:9" ht="15.6">
      <c r="A84" s="5">
        <v>83</v>
      </c>
      <c r="B84" s="37" t="s">
        <v>1310</v>
      </c>
      <c r="C84" s="99" t="s">
        <v>1471</v>
      </c>
      <c r="D84" s="100" t="s">
        <v>1472</v>
      </c>
      <c r="E84" s="75"/>
      <c r="F84" s="43" t="s">
        <v>25</v>
      </c>
      <c r="G84" s="69">
        <v>6</v>
      </c>
      <c r="H84" s="212"/>
      <c r="I84" s="50">
        <f>ROUND(Tabela110[[#This Row],[Količina]]*Tabela110[[#This Row],[cena/EM]],2)</f>
        <v>0</v>
      </c>
    </row>
    <row r="85" spans="1:9" ht="15.6">
      <c r="A85" s="5">
        <v>84</v>
      </c>
      <c r="B85" s="37" t="s">
        <v>1310</v>
      </c>
      <c r="C85" s="99" t="s">
        <v>1473</v>
      </c>
      <c r="D85" s="100" t="s">
        <v>1474</v>
      </c>
      <c r="E85" s="75"/>
      <c r="F85" s="43" t="s">
        <v>25</v>
      </c>
      <c r="G85" s="69">
        <v>6</v>
      </c>
      <c r="H85" s="212"/>
      <c r="I85" s="50">
        <f>ROUND(Tabela110[[#This Row],[Količina]]*Tabela110[[#This Row],[cena/EM]],2)</f>
        <v>0</v>
      </c>
    </row>
    <row r="86" spans="1:9" ht="41.4">
      <c r="A86" s="5">
        <v>85</v>
      </c>
      <c r="B86" s="37" t="s">
        <v>1310</v>
      </c>
      <c r="C86" s="99" t="s">
        <v>1475</v>
      </c>
      <c r="D86" s="100" t="s">
        <v>1476</v>
      </c>
      <c r="E86" s="75"/>
      <c r="F86" s="43" t="s">
        <v>25</v>
      </c>
      <c r="G86" s="69">
        <v>490</v>
      </c>
      <c r="H86" s="212"/>
      <c r="I86" s="50">
        <f>ROUND(Tabela110[[#This Row],[Količina]]*Tabela110[[#This Row],[cena/EM]],2)</f>
        <v>0</v>
      </c>
    </row>
    <row r="87" spans="1:9" ht="29.4">
      <c r="A87" s="5">
        <v>86</v>
      </c>
      <c r="B87" s="37" t="s">
        <v>1310</v>
      </c>
      <c r="C87" s="99" t="s">
        <v>1477</v>
      </c>
      <c r="D87" s="100" t="s">
        <v>1478</v>
      </c>
      <c r="E87" s="75"/>
      <c r="F87" s="43" t="s">
        <v>1468</v>
      </c>
      <c r="G87" s="69">
        <v>0.2</v>
      </c>
      <c r="H87" s="212"/>
      <c r="I87" s="50">
        <f>ROUND(Tabela110[[#This Row],[Količina]]*Tabela110[[#This Row],[cena/EM]],2)</f>
        <v>0</v>
      </c>
    </row>
    <row r="88" spans="1:9" ht="29.4">
      <c r="A88" s="5">
        <v>87</v>
      </c>
      <c r="B88" s="37" t="s">
        <v>1310</v>
      </c>
      <c r="C88" s="99" t="s">
        <v>1479</v>
      </c>
      <c r="D88" s="100" t="s">
        <v>1480</v>
      </c>
      <c r="E88" s="75"/>
      <c r="F88" s="43" t="s">
        <v>1468</v>
      </c>
      <c r="G88" s="69">
        <v>0.15</v>
      </c>
      <c r="H88" s="212"/>
      <c r="I88" s="50">
        <f>ROUND(Tabela110[[#This Row],[Količina]]*Tabela110[[#This Row],[cena/EM]],2)</f>
        <v>0</v>
      </c>
    </row>
    <row r="89" spans="1:9" ht="29.4">
      <c r="A89" s="5">
        <v>88</v>
      </c>
      <c r="B89" s="37" t="s">
        <v>1310</v>
      </c>
      <c r="C89" s="99" t="s">
        <v>1481</v>
      </c>
      <c r="D89" s="100" t="s">
        <v>1482</v>
      </c>
      <c r="E89" s="75"/>
      <c r="F89" s="43" t="s">
        <v>25</v>
      </c>
      <c r="G89" s="69">
        <v>5</v>
      </c>
      <c r="H89" s="212"/>
      <c r="I89" s="50">
        <f>ROUND(Tabela110[[#This Row],[Količina]]*Tabela110[[#This Row],[cena/EM]],2)</f>
        <v>0</v>
      </c>
    </row>
    <row r="90" spans="1:9" ht="29.4">
      <c r="A90" s="5">
        <v>89</v>
      </c>
      <c r="B90" s="37" t="s">
        <v>1310</v>
      </c>
      <c r="C90" s="99" t="s">
        <v>1483</v>
      </c>
      <c r="D90" s="100" t="s">
        <v>1484</v>
      </c>
      <c r="E90" s="75"/>
      <c r="F90" s="43" t="s">
        <v>25</v>
      </c>
      <c r="G90" s="69">
        <v>4</v>
      </c>
      <c r="H90" s="212"/>
      <c r="I90" s="50">
        <f>ROUND(Tabela110[[#This Row],[Količina]]*Tabela110[[#This Row],[cena/EM]],2)</f>
        <v>0</v>
      </c>
    </row>
    <row r="91" spans="1:9" ht="15.6">
      <c r="A91" s="5">
        <v>90</v>
      </c>
      <c r="B91" s="37" t="s">
        <v>1310</v>
      </c>
      <c r="C91" s="99" t="s">
        <v>1485</v>
      </c>
      <c r="D91" s="100" t="s">
        <v>1486</v>
      </c>
      <c r="E91" s="75"/>
      <c r="F91" s="43" t="s">
        <v>25</v>
      </c>
      <c r="G91" s="69">
        <v>1</v>
      </c>
      <c r="H91" s="212"/>
      <c r="I91" s="50">
        <f>ROUND(Tabela110[[#This Row],[Količina]]*Tabela110[[#This Row],[cena/EM]],2)</f>
        <v>0</v>
      </c>
    </row>
    <row r="92" spans="1:9" ht="15.6">
      <c r="A92" s="5">
        <v>91</v>
      </c>
      <c r="B92" s="37" t="s">
        <v>1310</v>
      </c>
      <c r="C92" s="99" t="s">
        <v>4344</v>
      </c>
      <c r="D92" s="100" t="s">
        <v>1488</v>
      </c>
      <c r="E92" s="75"/>
      <c r="F92" s="43" t="s">
        <v>25</v>
      </c>
      <c r="G92" s="69">
        <v>5</v>
      </c>
      <c r="H92" s="212"/>
      <c r="I92" s="50">
        <f>ROUND(Tabela110[[#This Row],[Količina]]*Tabela110[[#This Row],[cena/EM]],2)</f>
        <v>0</v>
      </c>
    </row>
    <row r="93" spans="1:9" ht="15.6">
      <c r="A93" s="5">
        <v>92</v>
      </c>
      <c r="B93" s="37" t="s">
        <v>1310</v>
      </c>
      <c r="C93" s="99" t="s">
        <v>1487</v>
      </c>
      <c r="D93" s="100" t="s">
        <v>1489</v>
      </c>
      <c r="E93" s="75"/>
      <c r="F93" s="43" t="s">
        <v>25</v>
      </c>
      <c r="G93" s="69">
        <v>4</v>
      </c>
      <c r="H93" s="212"/>
      <c r="I93" s="50">
        <f>ROUND(Tabela110[[#This Row],[Količina]]*Tabela110[[#This Row],[cena/EM]],2)</f>
        <v>0</v>
      </c>
    </row>
    <row r="94" spans="1:9" ht="15.6">
      <c r="A94" s="5">
        <v>93</v>
      </c>
      <c r="B94" s="37" t="s">
        <v>1310</v>
      </c>
      <c r="C94" s="99" t="s">
        <v>1490</v>
      </c>
      <c r="D94" s="100" t="s">
        <v>1491</v>
      </c>
      <c r="E94" s="75"/>
      <c r="F94" s="43" t="s">
        <v>25</v>
      </c>
      <c r="G94" s="69">
        <v>1</v>
      </c>
      <c r="H94" s="212"/>
      <c r="I94" s="50">
        <f>ROUND(Tabela110[[#This Row],[Količina]]*Tabela110[[#This Row],[cena/EM]],2)</f>
        <v>0</v>
      </c>
    </row>
    <row r="95" spans="1:9">
      <c r="A95" s="5">
        <v>94</v>
      </c>
      <c r="B95" s="37" t="s">
        <v>1310</v>
      </c>
      <c r="C95" s="99" t="s">
        <v>1492</v>
      </c>
      <c r="D95" s="100" t="s">
        <v>1493</v>
      </c>
      <c r="E95" s="75"/>
      <c r="F95" s="43" t="s">
        <v>25</v>
      </c>
      <c r="G95" s="69">
        <v>8</v>
      </c>
      <c r="H95" s="212"/>
      <c r="I95" s="50">
        <f>ROUND(Tabela110[[#This Row],[Količina]]*Tabela110[[#This Row],[cena/EM]],2)</f>
        <v>0</v>
      </c>
    </row>
    <row r="96" spans="1:9" ht="15.6">
      <c r="A96" s="5">
        <v>95</v>
      </c>
      <c r="B96" s="37" t="s">
        <v>1310</v>
      </c>
      <c r="C96" s="99" t="s">
        <v>1494</v>
      </c>
      <c r="D96" s="100" t="s">
        <v>1495</v>
      </c>
      <c r="E96" s="75"/>
      <c r="F96" s="43" t="s">
        <v>25</v>
      </c>
      <c r="G96" s="69">
        <v>4</v>
      </c>
      <c r="H96" s="212"/>
      <c r="I96" s="50">
        <f>ROUND(Tabela110[[#This Row],[Količina]]*Tabela110[[#This Row],[cena/EM]],2)</f>
        <v>0</v>
      </c>
    </row>
    <row r="97" spans="1:9" ht="15.6">
      <c r="A97" s="5">
        <v>96</v>
      </c>
      <c r="B97" s="37" t="s">
        <v>1310</v>
      </c>
      <c r="C97" s="99" t="s">
        <v>1496</v>
      </c>
      <c r="D97" s="100" t="s">
        <v>1497</v>
      </c>
      <c r="E97" s="75"/>
      <c r="F97" s="43" t="s">
        <v>25</v>
      </c>
      <c r="G97" s="69">
        <v>4</v>
      </c>
      <c r="H97" s="212"/>
      <c r="I97" s="50">
        <f>ROUND(Tabela110[[#This Row],[Količina]]*Tabela110[[#This Row],[cena/EM]],2)</f>
        <v>0</v>
      </c>
    </row>
    <row r="98" spans="1:9" ht="15.6">
      <c r="A98" s="5">
        <v>97</v>
      </c>
      <c r="B98" s="37" t="s">
        <v>1310</v>
      </c>
      <c r="C98" s="99" t="s">
        <v>1498</v>
      </c>
      <c r="D98" s="100" t="s">
        <v>1499</v>
      </c>
      <c r="E98" s="75"/>
      <c r="F98" s="43" t="s">
        <v>25</v>
      </c>
      <c r="G98" s="69">
        <v>4</v>
      </c>
      <c r="H98" s="212"/>
      <c r="I98" s="50">
        <f>ROUND(Tabela110[[#This Row],[Količina]]*Tabela110[[#This Row],[cena/EM]],2)</f>
        <v>0</v>
      </c>
    </row>
    <row r="99" spans="1:9" ht="44.4" customHeight="1">
      <c r="A99" s="5">
        <v>98</v>
      </c>
      <c r="B99" s="37" t="s">
        <v>1310</v>
      </c>
      <c r="C99" s="99" t="s">
        <v>1500</v>
      </c>
      <c r="D99" s="100" t="s">
        <v>1501</v>
      </c>
      <c r="E99" s="75"/>
      <c r="F99" s="43" t="s">
        <v>1468</v>
      </c>
      <c r="G99" s="69">
        <v>4.5</v>
      </c>
      <c r="H99" s="212"/>
      <c r="I99" s="50">
        <f>ROUND(Tabela110[[#This Row],[Količina]]*Tabela110[[#This Row],[cena/EM]],2)</f>
        <v>0</v>
      </c>
    </row>
    <row r="100" spans="1:9" ht="64.2" customHeight="1">
      <c r="A100" s="5">
        <v>99</v>
      </c>
      <c r="B100" s="37" t="s">
        <v>1310</v>
      </c>
      <c r="C100" s="99" t="s">
        <v>1502</v>
      </c>
      <c r="D100" s="100" t="s">
        <v>4365</v>
      </c>
      <c r="E100" s="75"/>
      <c r="F100" s="43" t="s">
        <v>1468</v>
      </c>
      <c r="G100" s="69">
        <v>1.5</v>
      </c>
      <c r="H100" s="212"/>
      <c r="I100" s="50">
        <f>ROUND(Tabela110[[#This Row],[Količina]]*Tabela110[[#This Row],[cena/EM]],2)</f>
        <v>0</v>
      </c>
    </row>
    <row r="101" spans="1:9">
      <c r="A101" s="5">
        <v>100</v>
      </c>
      <c r="B101" s="46" t="s">
        <v>1310</v>
      </c>
      <c r="C101" s="152" t="s">
        <v>1503</v>
      </c>
      <c r="D101" s="153" t="s">
        <v>1504</v>
      </c>
      <c r="E101" s="153"/>
      <c r="F101" s="47">
        <f>ROUND(SUM(I102:I106),2)</f>
        <v>0</v>
      </c>
      <c r="G101" s="153"/>
      <c r="H101" s="153"/>
      <c r="I101" s="153"/>
    </row>
    <row r="102" spans="1:9" ht="15.6">
      <c r="A102" s="5">
        <v>101</v>
      </c>
      <c r="B102" s="37" t="s">
        <v>1310</v>
      </c>
      <c r="C102" s="73" t="s">
        <v>1505</v>
      </c>
      <c r="D102" s="39" t="s">
        <v>1506</v>
      </c>
      <c r="E102" s="101"/>
      <c r="F102" s="41" t="s">
        <v>25</v>
      </c>
      <c r="G102" s="69">
        <v>9</v>
      </c>
      <c r="H102" s="212"/>
      <c r="I102" s="50">
        <f>ROUND(Tabela110[[#This Row],[Količina]]*Tabela110[[#This Row],[cena/EM]],2)</f>
        <v>0</v>
      </c>
    </row>
    <row r="103" spans="1:9" ht="29.4">
      <c r="A103" s="5">
        <v>102</v>
      </c>
      <c r="B103" s="37" t="s">
        <v>1310</v>
      </c>
      <c r="C103" s="73" t="s">
        <v>1507</v>
      </c>
      <c r="D103" s="39" t="s">
        <v>1508</v>
      </c>
      <c r="E103" s="101"/>
      <c r="F103" s="41" t="s">
        <v>25</v>
      </c>
      <c r="G103" s="69">
        <v>6</v>
      </c>
      <c r="H103" s="212"/>
      <c r="I103" s="50">
        <f>ROUND(Tabela110[[#This Row],[Količina]]*Tabela110[[#This Row],[cena/EM]],2)</f>
        <v>0</v>
      </c>
    </row>
    <row r="104" spans="1:9" ht="29.4">
      <c r="A104" s="5">
        <v>103</v>
      </c>
      <c r="B104" s="37" t="s">
        <v>1310</v>
      </c>
      <c r="C104" s="73" t="s">
        <v>1509</v>
      </c>
      <c r="D104" s="39" t="s">
        <v>1510</v>
      </c>
      <c r="E104" s="101"/>
      <c r="F104" s="41" t="s">
        <v>25</v>
      </c>
      <c r="G104" s="69">
        <v>10</v>
      </c>
      <c r="H104" s="212"/>
      <c r="I104" s="50">
        <f>ROUND(Tabela110[[#This Row],[Količina]]*Tabela110[[#This Row],[cena/EM]],2)</f>
        <v>0</v>
      </c>
    </row>
    <row r="105" spans="1:9">
      <c r="A105" s="5">
        <v>104</v>
      </c>
      <c r="B105" s="37" t="s">
        <v>1310</v>
      </c>
      <c r="C105" s="73" t="s">
        <v>1511</v>
      </c>
      <c r="D105" s="39" t="s">
        <v>1512</v>
      </c>
      <c r="E105" s="101"/>
      <c r="F105" s="41" t="s">
        <v>25</v>
      </c>
      <c r="G105" s="69">
        <v>1</v>
      </c>
      <c r="H105" s="212"/>
      <c r="I105" s="50">
        <f>ROUND(Tabela110[[#This Row],[Količina]]*Tabela110[[#This Row],[cena/EM]],2)</f>
        <v>0</v>
      </c>
    </row>
    <row r="106" spans="1:9" ht="15.6">
      <c r="A106" s="5">
        <v>105</v>
      </c>
      <c r="B106" s="37" t="s">
        <v>1310</v>
      </c>
      <c r="C106" s="73" t="s">
        <v>1513</v>
      </c>
      <c r="D106" s="39" t="s">
        <v>1514</v>
      </c>
      <c r="E106" s="101"/>
      <c r="F106" s="41" t="s">
        <v>25</v>
      </c>
      <c r="G106" s="69">
        <v>60</v>
      </c>
      <c r="H106" s="212"/>
      <c r="I106" s="50">
        <f>ROUND(Tabela110[[#This Row],[Količina]]*Tabela110[[#This Row],[cena/EM]],2)</f>
        <v>0</v>
      </c>
    </row>
    <row r="107" spans="1:9">
      <c r="A107" s="5">
        <v>106</v>
      </c>
      <c r="B107" s="46" t="s">
        <v>1310</v>
      </c>
      <c r="C107" s="152" t="s">
        <v>1515</v>
      </c>
      <c r="D107" s="153" t="s">
        <v>1516</v>
      </c>
      <c r="E107" s="153"/>
      <c r="F107" s="47">
        <f>ROUND(SUM(I108:I131),2)</f>
        <v>0</v>
      </c>
      <c r="G107" s="153"/>
      <c r="H107" s="153"/>
      <c r="I107" s="153"/>
    </row>
    <row r="108" spans="1:9" ht="15.6">
      <c r="A108" s="5">
        <v>107</v>
      </c>
      <c r="B108" s="37" t="s">
        <v>1310</v>
      </c>
      <c r="C108" s="73" t="s">
        <v>1517</v>
      </c>
      <c r="D108" s="39" t="s">
        <v>1518</v>
      </c>
      <c r="E108" s="39"/>
      <c r="F108" s="41" t="s">
        <v>1468</v>
      </c>
      <c r="G108" s="69">
        <v>3.05</v>
      </c>
      <c r="H108" s="212"/>
      <c r="I108" s="50">
        <f>ROUND(Tabela110[[#This Row],[Količina]]*Tabela110[[#This Row],[cena/EM]],2)</f>
        <v>0</v>
      </c>
    </row>
    <row r="109" spans="1:9" ht="29.4">
      <c r="A109" s="5">
        <v>108</v>
      </c>
      <c r="B109" s="37" t="s">
        <v>1310</v>
      </c>
      <c r="C109" s="73" t="s">
        <v>1519</v>
      </c>
      <c r="D109" s="39" t="s">
        <v>1520</v>
      </c>
      <c r="E109" s="39"/>
      <c r="F109" s="41" t="s">
        <v>25</v>
      </c>
      <c r="G109" s="69">
        <v>1</v>
      </c>
      <c r="H109" s="212"/>
      <c r="I109" s="50">
        <f>ROUND(Tabela110[[#This Row],[Količina]]*Tabela110[[#This Row],[cena/EM]],2)</f>
        <v>0</v>
      </c>
    </row>
    <row r="110" spans="1:9" ht="15.6">
      <c r="A110" s="5">
        <v>109</v>
      </c>
      <c r="B110" s="37" t="s">
        <v>1310</v>
      </c>
      <c r="C110" s="73" t="s">
        <v>1521</v>
      </c>
      <c r="D110" s="39" t="s">
        <v>1522</v>
      </c>
      <c r="E110" s="39"/>
      <c r="F110" s="41" t="s">
        <v>25</v>
      </c>
      <c r="G110" s="69">
        <v>18</v>
      </c>
      <c r="H110" s="212"/>
      <c r="I110" s="50">
        <f>ROUND(Tabela110[[#This Row],[Količina]]*Tabela110[[#This Row],[cena/EM]],2)</f>
        <v>0</v>
      </c>
    </row>
    <row r="111" spans="1:9" ht="15.6">
      <c r="A111" s="5">
        <v>110</v>
      </c>
      <c r="B111" s="37" t="s">
        <v>1310</v>
      </c>
      <c r="C111" s="73" t="s">
        <v>1523</v>
      </c>
      <c r="D111" s="39" t="s">
        <v>1524</v>
      </c>
      <c r="E111" s="39"/>
      <c r="F111" s="41" t="s">
        <v>25</v>
      </c>
      <c r="G111" s="69">
        <v>2</v>
      </c>
      <c r="H111" s="212"/>
      <c r="I111" s="50">
        <f>ROUND(Tabela110[[#This Row],[Količina]]*Tabela110[[#This Row],[cena/EM]],2)</f>
        <v>0</v>
      </c>
    </row>
    <row r="112" spans="1:9">
      <c r="A112" s="5">
        <v>111</v>
      </c>
      <c r="B112" s="37" t="s">
        <v>1310</v>
      </c>
      <c r="C112" s="73" t="s">
        <v>1525</v>
      </c>
      <c r="D112" s="39" t="s">
        <v>1526</v>
      </c>
      <c r="E112" s="39"/>
      <c r="F112" s="41" t="s">
        <v>25</v>
      </c>
      <c r="G112" s="69">
        <v>2</v>
      </c>
      <c r="H112" s="212"/>
      <c r="I112" s="50">
        <f>ROUND(Tabela110[[#This Row],[Količina]]*Tabela110[[#This Row],[cena/EM]],2)</f>
        <v>0</v>
      </c>
    </row>
    <row r="113" spans="1:9" ht="18.600000000000001" customHeight="1">
      <c r="A113" s="5">
        <v>112</v>
      </c>
      <c r="B113" s="37" t="s">
        <v>1310</v>
      </c>
      <c r="C113" s="73" t="s">
        <v>1527</v>
      </c>
      <c r="D113" s="39" t="s">
        <v>1528</v>
      </c>
      <c r="E113" s="39"/>
      <c r="F113" s="41" t="s">
        <v>25</v>
      </c>
      <c r="G113" s="69">
        <v>2</v>
      </c>
      <c r="H113" s="212"/>
      <c r="I113" s="50">
        <f>ROUND(Tabela110[[#This Row],[Količina]]*Tabela110[[#This Row],[cena/EM]],2)</f>
        <v>0</v>
      </c>
    </row>
    <row r="114" spans="1:9" s="102" customFormat="1">
      <c r="A114" s="5">
        <v>113</v>
      </c>
      <c r="B114" s="37" t="s">
        <v>1310</v>
      </c>
      <c r="C114" s="73" t="s">
        <v>1529</v>
      </c>
      <c r="D114" s="39" t="s">
        <v>1530</v>
      </c>
      <c r="E114" s="39"/>
      <c r="F114" s="41" t="s">
        <v>25</v>
      </c>
      <c r="G114" s="69">
        <v>102</v>
      </c>
      <c r="H114" s="212"/>
      <c r="I114" s="50">
        <f>ROUND(Tabela110[[#This Row],[Količina]]*Tabela110[[#This Row],[cena/EM]],2)</f>
        <v>0</v>
      </c>
    </row>
    <row r="115" spans="1:9" ht="27.6">
      <c r="A115" s="5">
        <v>114</v>
      </c>
      <c r="B115" s="37" t="s">
        <v>1310</v>
      </c>
      <c r="C115" s="73" t="s">
        <v>1531</v>
      </c>
      <c r="D115" s="39" t="s">
        <v>1532</v>
      </c>
      <c r="E115" s="39"/>
      <c r="F115" s="41" t="s">
        <v>25</v>
      </c>
      <c r="G115" s="69">
        <v>50</v>
      </c>
      <c r="H115" s="212"/>
      <c r="I115" s="50">
        <f>ROUND(Tabela110[[#This Row],[Količina]]*Tabela110[[#This Row],[cena/EM]],2)</f>
        <v>0</v>
      </c>
    </row>
    <row r="116" spans="1:9" ht="41.4">
      <c r="A116" s="5">
        <v>115</v>
      </c>
      <c r="B116" s="37" t="s">
        <v>1310</v>
      </c>
      <c r="C116" s="73" t="s">
        <v>1533</v>
      </c>
      <c r="D116" s="39" t="s">
        <v>1534</v>
      </c>
      <c r="E116" s="39"/>
      <c r="F116" s="41" t="s">
        <v>25</v>
      </c>
      <c r="G116" s="69">
        <v>52</v>
      </c>
      <c r="H116" s="212"/>
      <c r="I116" s="50">
        <f>ROUND(Tabela110[[#This Row],[Količina]]*Tabela110[[#This Row],[cena/EM]],2)</f>
        <v>0</v>
      </c>
    </row>
    <row r="117" spans="1:9" ht="56.4" customHeight="1">
      <c r="A117" s="5">
        <v>116</v>
      </c>
      <c r="B117" s="37" t="s">
        <v>1310</v>
      </c>
      <c r="C117" s="73" t="s">
        <v>1535</v>
      </c>
      <c r="D117" s="39" t="s">
        <v>1536</v>
      </c>
      <c r="E117" s="39"/>
      <c r="F117" s="41" t="s">
        <v>25</v>
      </c>
      <c r="G117" s="69">
        <v>8</v>
      </c>
      <c r="H117" s="212"/>
      <c r="I117" s="50">
        <f>ROUND(Tabela110[[#This Row],[Količina]]*Tabela110[[#This Row],[cena/EM]],2)</f>
        <v>0</v>
      </c>
    </row>
    <row r="118" spans="1:9" ht="55.2">
      <c r="A118" s="5">
        <v>117</v>
      </c>
      <c r="B118" s="37" t="s">
        <v>1310</v>
      </c>
      <c r="C118" s="73" t="s">
        <v>1537</v>
      </c>
      <c r="D118" s="39" t="s">
        <v>1538</v>
      </c>
      <c r="E118" s="39"/>
      <c r="F118" s="41" t="s">
        <v>25</v>
      </c>
      <c r="G118" s="69">
        <v>11</v>
      </c>
      <c r="H118" s="212"/>
      <c r="I118" s="50">
        <f>ROUND(Tabela110[[#This Row],[Količina]]*Tabela110[[#This Row],[cena/EM]],2)</f>
        <v>0</v>
      </c>
    </row>
    <row r="119" spans="1:9" ht="29.4">
      <c r="A119" s="5">
        <v>118</v>
      </c>
      <c r="B119" s="37" t="s">
        <v>1310</v>
      </c>
      <c r="C119" s="73" t="s">
        <v>1539</v>
      </c>
      <c r="D119" s="39" t="s">
        <v>1540</v>
      </c>
      <c r="E119" s="39"/>
      <c r="F119" s="41" t="s">
        <v>25</v>
      </c>
      <c r="G119" s="69">
        <v>30</v>
      </c>
      <c r="H119" s="212"/>
      <c r="I119" s="50">
        <f>ROUND(Tabela110[[#This Row],[Količina]]*Tabela110[[#This Row],[cena/EM]],2)</f>
        <v>0</v>
      </c>
    </row>
    <row r="120" spans="1:9" ht="29.4">
      <c r="A120" s="5">
        <v>119</v>
      </c>
      <c r="B120" s="37" t="s">
        <v>1310</v>
      </c>
      <c r="C120" s="73" t="s">
        <v>1541</v>
      </c>
      <c r="D120" s="39" t="s">
        <v>1542</v>
      </c>
      <c r="E120" s="39"/>
      <c r="F120" s="41" t="s">
        <v>25</v>
      </c>
      <c r="G120" s="69">
        <v>20</v>
      </c>
      <c r="H120" s="212"/>
      <c r="I120" s="50">
        <f>ROUND(Tabela110[[#This Row],[Količina]]*Tabela110[[#This Row],[cena/EM]],2)</f>
        <v>0</v>
      </c>
    </row>
    <row r="121" spans="1:9" ht="29.4">
      <c r="A121" s="5">
        <v>120</v>
      </c>
      <c r="B121" s="37" t="s">
        <v>1310</v>
      </c>
      <c r="C121" s="73" t="s">
        <v>1543</v>
      </c>
      <c r="D121" s="39" t="s">
        <v>1544</v>
      </c>
      <c r="E121" s="39"/>
      <c r="F121" s="41" t="s">
        <v>25</v>
      </c>
      <c r="G121" s="69">
        <v>10</v>
      </c>
      <c r="H121" s="212"/>
      <c r="I121" s="50">
        <f>ROUND(Tabela110[[#This Row],[Količina]]*Tabela110[[#This Row],[cena/EM]],2)</f>
        <v>0</v>
      </c>
    </row>
    <row r="122" spans="1:9" ht="29.4">
      <c r="A122" s="5">
        <v>121</v>
      </c>
      <c r="B122" s="37" t="s">
        <v>1310</v>
      </c>
      <c r="C122" s="73" t="s">
        <v>1545</v>
      </c>
      <c r="D122" s="39" t="s">
        <v>1546</v>
      </c>
      <c r="E122" s="39"/>
      <c r="F122" s="41" t="s">
        <v>25</v>
      </c>
      <c r="G122" s="69">
        <v>4</v>
      </c>
      <c r="H122" s="212"/>
      <c r="I122" s="50">
        <f>ROUND(Tabela110[[#This Row],[Količina]]*Tabela110[[#This Row],[cena/EM]],2)</f>
        <v>0</v>
      </c>
    </row>
    <row r="123" spans="1:9" ht="15.6">
      <c r="A123" s="5">
        <v>122</v>
      </c>
      <c r="B123" s="37" t="s">
        <v>1310</v>
      </c>
      <c r="C123" s="73" t="s">
        <v>1547</v>
      </c>
      <c r="D123" s="39" t="s">
        <v>1548</v>
      </c>
      <c r="E123" s="39"/>
      <c r="F123" s="41" t="s">
        <v>25</v>
      </c>
      <c r="G123" s="69">
        <v>102</v>
      </c>
      <c r="H123" s="212"/>
      <c r="I123" s="50">
        <f>ROUND(Tabela110[[#This Row],[Količina]]*Tabela110[[#This Row],[cena/EM]],2)</f>
        <v>0</v>
      </c>
    </row>
    <row r="124" spans="1:9" ht="59.4" customHeight="1">
      <c r="A124" s="5">
        <v>123</v>
      </c>
      <c r="B124" s="37" t="s">
        <v>1310</v>
      </c>
      <c r="C124" s="73" t="s">
        <v>1549</v>
      </c>
      <c r="D124" s="39" t="s">
        <v>1550</v>
      </c>
      <c r="E124" s="39"/>
      <c r="F124" s="41" t="s">
        <v>25</v>
      </c>
      <c r="G124" s="69">
        <v>2</v>
      </c>
      <c r="H124" s="212"/>
      <c r="I124" s="50">
        <f>ROUND(Tabela110[[#This Row],[Količina]]*Tabela110[[#This Row],[cena/EM]],2)</f>
        <v>0</v>
      </c>
    </row>
    <row r="125" spans="1:9" ht="43.2">
      <c r="A125" s="5">
        <v>124</v>
      </c>
      <c r="B125" s="37" t="s">
        <v>1310</v>
      </c>
      <c r="C125" s="73" t="s">
        <v>1551</v>
      </c>
      <c r="D125" s="39" t="s">
        <v>1552</v>
      </c>
      <c r="E125" s="39"/>
      <c r="F125" s="41" t="s">
        <v>25</v>
      </c>
      <c r="G125" s="69">
        <v>2</v>
      </c>
      <c r="H125" s="212"/>
      <c r="I125" s="50">
        <f>ROUND(Tabela110[[#This Row],[Količina]]*Tabela110[[#This Row],[cena/EM]],2)</f>
        <v>0</v>
      </c>
    </row>
    <row r="126" spans="1:9" ht="29.4" customHeight="1">
      <c r="A126" s="5">
        <v>125</v>
      </c>
      <c r="B126" s="37" t="s">
        <v>1310</v>
      </c>
      <c r="C126" s="73" t="s">
        <v>1553</v>
      </c>
      <c r="D126" s="39" t="s">
        <v>1554</v>
      </c>
      <c r="E126" s="39"/>
      <c r="F126" s="41" t="s">
        <v>25</v>
      </c>
      <c r="G126" s="69">
        <v>102</v>
      </c>
      <c r="H126" s="212"/>
      <c r="I126" s="50">
        <f>ROUND(Tabela110[[#This Row],[Količina]]*Tabela110[[#This Row],[cena/EM]],2)</f>
        <v>0</v>
      </c>
    </row>
    <row r="127" spans="1:9">
      <c r="A127" s="5">
        <v>126</v>
      </c>
      <c r="B127" s="37" t="s">
        <v>1310</v>
      </c>
      <c r="C127" s="73" t="s">
        <v>1555</v>
      </c>
      <c r="D127" s="39" t="s">
        <v>1556</v>
      </c>
      <c r="E127" s="39"/>
      <c r="F127" s="41" t="s">
        <v>25</v>
      </c>
      <c r="G127" s="69">
        <v>20</v>
      </c>
      <c r="H127" s="212"/>
      <c r="I127" s="50">
        <f>ROUND(Tabela110[[#This Row],[Količina]]*Tabela110[[#This Row],[cena/EM]],2)</f>
        <v>0</v>
      </c>
    </row>
    <row r="128" spans="1:9">
      <c r="A128" s="5">
        <v>127</v>
      </c>
      <c r="B128" s="37" t="s">
        <v>1310</v>
      </c>
      <c r="C128" s="73" t="s">
        <v>1557</v>
      </c>
      <c r="D128" s="39" t="s">
        <v>1558</v>
      </c>
      <c r="E128" s="39"/>
      <c r="F128" s="41" t="s">
        <v>25</v>
      </c>
      <c r="G128" s="69">
        <v>102</v>
      </c>
      <c r="H128" s="212"/>
      <c r="I128" s="50">
        <f>ROUND(Tabela110[[#This Row],[Količina]]*Tabela110[[#This Row],[cena/EM]],2)</f>
        <v>0</v>
      </c>
    </row>
    <row r="129" spans="1:9" ht="59.4" customHeight="1">
      <c r="A129" s="5">
        <v>128</v>
      </c>
      <c r="B129" s="37" t="s">
        <v>1310</v>
      </c>
      <c r="C129" s="73" t="s">
        <v>1559</v>
      </c>
      <c r="D129" s="39" t="s">
        <v>4366</v>
      </c>
      <c r="E129" s="39"/>
      <c r="F129" s="41" t="s">
        <v>25</v>
      </c>
      <c r="G129" s="69">
        <v>2</v>
      </c>
      <c r="H129" s="212"/>
      <c r="I129" s="50">
        <f>ROUND(Tabela110[[#This Row],[Količina]]*Tabela110[[#This Row],[cena/EM]],2)</f>
        <v>0</v>
      </c>
    </row>
    <row r="130" spans="1:9">
      <c r="A130" s="5">
        <v>129</v>
      </c>
      <c r="B130" s="37" t="s">
        <v>1310</v>
      </c>
      <c r="C130" s="73" t="s">
        <v>1560</v>
      </c>
      <c r="D130" s="39" t="s">
        <v>1561</v>
      </c>
      <c r="E130" s="39"/>
      <c r="F130" s="41" t="s">
        <v>25</v>
      </c>
      <c r="G130" s="69">
        <v>8</v>
      </c>
      <c r="H130" s="212"/>
      <c r="I130" s="50">
        <f>ROUND(Tabela110[[#This Row],[Količina]]*Tabela110[[#This Row],[cena/EM]],2)</f>
        <v>0</v>
      </c>
    </row>
    <row r="131" spans="1:9">
      <c r="A131" s="5">
        <v>130</v>
      </c>
      <c r="B131" s="37" t="s">
        <v>1310</v>
      </c>
      <c r="C131" s="73" t="s">
        <v>1562</v>
      </c>
      <c r="D131" s="39" t="s">
        <v>1563</v>
      </c>
      <c r="E131" s="39"/>
      <c r="F131" s="41" t="s">
        <v>25</v>
      </c>
      <c r="G131" s="69">
        <v>1</v>
      </c>
      <c r="H131" s="212"/>
      <c r="I131" s="50">
        <f>ROUND(Tabela110[[#This Row],[Količina]]*Tabela110[[#This Row],[cena/EM]],2)</f>
        <v>0</v>
      </c>
    </row>
    <row r="132" spans="1:9">
      <c r="A132" s="5">
        <v>131</v>
      </c>
      <c r="B132" s="46" t="s">
        <v>1310</v>
      </c>
      <c r="C132" s="152" t="s">
        <v>1564</v>
      </c>
      <c r="D132" s="153" t="s">
        <v>1565</v>
      </c>
      <c r="E132" s="153"/>
      <c r="F132" s="47">
        <f>ROUND(SUM(I133:I135),2)</f>
        <v>0</v>
      </c>
      <c r="G132" s="153"/>
      <c r="H132" s="153"/>
      <c r="I132" s="153"/>
    </row>
    <row r="133" spans="1:9" ht="41.4">
      <c r="A133" s="5">
        <v>132</v>
      </c>
      <c r="B133" s="37" t="s">
        <v>1310</v>
      </c>
      <c r="C133" s="73" t="s">
        <v>1566</v>
      </c>
      <c r="D133" s="39" t="s">
        <v>1567</v>
      </c>
      <c r="E133" s="39"/>
      <c r="F133" s="41" t="s">
        <v>25</v>
      </c>
      <c r="G133" s="69">
        <v>5</v>
      </c>
      <c r="H133" s="212"/>
      <c r="I133" s="50">
        <f>ROUND(Tabela110[[#This Row],[Količina]]*Tabela110[[#This Row],[cena/EM]],2)</f>
        <v>0</v>
      </c>
    </row>
    <row r="134" spans="1:9" ht="27.6">
      <c r="A134" s="5">
        <v>133</v>
      </c>
      <c r="B134" s="37" t="s">
        <v>1310</v>
      </c>
      <c r="C134" s="73" t="s">
        <v>1568</v>
      </c>
      <c r="D134" s="39" t="s">
        <v>1569</v>
      </c>
      <c r="E134" s="39"/>
      <c r="F134" s="41" t="s">
        <v>732</v>
      </c>
      <c r="G134" s="69">
        <v>1</v>
      </c>
      <c r="H134" s="212"/>
      <c r="I134" s="50">
        <f>ROUND(Tabela110[[#This Row],[Količina]]*Tabela110[[#This Row],[cena/EM]],2)</f>
        <v>0</v>
      </c>
    </row>
    <row r="135" spans="1:9" ht="41.4">
      <c r="A135" s="5">
        <v>134</v>
      </c>
      <c r="B135" s="37" t="s">
        <v>1310</v>
      </c>
      <c r="C135" s="73" t="s">
        <v>1570</v>
      </c>
      <c r="D135" s="39" t="s">
        <v>1571</v>
      </c>
      <c r="E135" s="39"/>
      <c r="F135" s="41" t="s">
        <v>25</v>
      </c>
      <c r="G135" s="69">
        <v>2</v>
      </c>
      <c r="H135" s="212"/>
      <c r="I135" s="50">
        <f>ROUND(Tabela110[[#This Row],[Količina]]*Tabela110[[#This Row],[cena/EM]],2)</f>
        <v>0</v>
      </c>
    </row>
    <row r="136" spans="1:9">
      <c r="A136" s="5">
        <v>135</v>
      </c>
      <c r="B136" s="31" t="s">
        <v>1310</v>
      </c>
      <c r="C136" s="32" t="s">
        <v>1323</v>
      </c>
      <c r="D136" s="33" t="s">
        <v>1572</v>
      </c>
      <c r="E136" s="34"/>
      <c r="F136" s="36">
        <f>ROUND(F137+F142+F154+F157+F169+F173,2)</f>
        <v>0</v>
      </c>
      <c r="G136" s="36"/>
      <c r="H136" s="36"/>
      <c r="I136" s="49"/>
    </row>
    <row r="137" spans="1:9">
      <c r="A137" s="5">
        <v>136</v>
      </c>
      <c r="B137" s="46" t="s">
        <v>1310</v>
      </c>
      <c r="C137" s="152" t="s">
        <v>1573</v>
      </c>
      <c r="D137" s="153" t="s">
        <v>1574</v>
      </c>
      <c r="E137" s="153"/>
      <c r="F137" s="47">
        <f>ROUND(SUM(I138:I141),2)</f>
        <v>0</v>
      </c>
      <c r="G137" s="153"/>
      <c r="H137" s="153"/>
      <c r="I137" s="153"/>
    </row>
    <row r="138" spans="1:9">
      <c r="A138" s="5">
        <v>137</v>
      </c>
      <c r="B138" s="37" t="s">
        <v>1310</v>
      </c>
      <c r="C138" s="73" t="s">
        <v>1575</v>
      </c>
      <c r="D138" s="39" t="s">
        <v>1576</v>
      </c>
      <c r="E138" s="39"/>
      <c r="F138" s="41" t="s">
        <v>25</v>
      </c>
      <c r="G138" s="69">
        <v>6</v>
      </c>
      <c r="H138" s="212"/>
      <c r="I138" s="50">
        <f>ROUND(Tabela110[[#This Row],[Količina]]*Tabela110[[#This Row],[cena/EM]],2)</f>
        <v>0</v>
      </c>
    </row>
    <row r="139" spans="1:9">
      <c r="A139" s="5">
        <v>138</v>
      </c>
      <c r="B139" s="37" t="s">
        <v>1310</v>
      </c>
      <c r="C139" s="73" t="s">
        <v>4345</v>
      </c>
      <c r="D139" s="39" t="s">
        <v>1577</v>
      </c>
      <c r="E139" s="39"/>
      <c r="F139" s="41" t="s">
        <v>25</v>
      </c>
      <c r="G139" s="69">
        <v>87</v>
      </c>
      <c r="H139" s="212"/>
      <c r="I139" s="50">
        <f>ROUND(Tabela110[[#This Row],[Količina]]*Tabela110[[#This Row],[cena/EM]],2)</f>
        <v>0</v>
      </c>
    </row>
    <row r="140" spans="1:9">
      <c r="A140" s="5">
        <v>139</v>
      </c>
      <c r="B140" s="37" t="s">
        <v>1310</v>
      </c>
      <c r="C140" s="73" t="s">
        <v>4346</v>
      </c>
      <c r="D140" s="39" t="s">
        <v>1578</v>
      </c>
      <c r="E140" s="39"/>
      <c r="F140" s="41" t="s">
        <v>25</v>
      </c>
      <c r="G140" s="69">
        <v>12</v>
      </c>
      <c r="H140" s="212"/>
      <c r="I140" s="50">
        <f>ROUND(Tabela110[[#This Row],[Količina]]*Tabela110[[#This Row],[cena/EM]],2)</f>
        <v>0</v>
      </c>
    </row>
    <row r="141" spans="1:9">
      <c r="A141" s="5">
        <v>140</v>
      </c>
      <c r="B141" s="37" t="s">
        <v>1310</v>
      </c>
      <c r="C141" s="73" t="s">
        <v>4347</v>
      </c>
      <c r="D141" s="39" t="s">
        <v>1579</v>
      </c>
      <c r="E141" s="39"/>
      <c r="F141" s="41" t="s">
        <v>25</v>
      </c>
      <c r="G141" s="69">
        <v>1</v>
      </c>
      <c r="H141" s="212"/>
      <c r="I141" s="50">
        <f>ROUND(Tabela110[[#This Row],[Količina]]*Tabela110[[#This Row],[cena/EM]],2)</f>
        <v>0</v>
      </c>
    </row>
    <row r="142" spans="1:9">
      <c r="A142" s="5">
        <v>141</v>
      </c>
      <c r="B142" s="46" t="s">
        <v>1310</v>
      </c>
      <c r="C142" s="152" t="s">
        <v>1580</v>
      </c>
      <c r="D142" s="153" t="s">
        <v>1581</v>
      </c>
      <c r="E142" s="153"/>
      <c r="F142" s="47">
        <f>ROUND(SUM(I143:I153),2)</f>
        <v>0</v>
      </c>
      <c r="G142" s="153"/>
      <c r="H142" s="153"/>
      <c r="I142" s="153"/>
    </row>
    <row r="143" spans="1:9">
      <c r="A143" s="5">
        <v>142</v>
      </c>
      <c r="B143" s="37" t="s">
        <v>1310</v>
      </c>
      <c r="C143" s="73" t="s">
        <v>1582</v>
      </c>
      <c r="D143" s="39" t="s">
        <v>1431</v>
      </c>
      <c r="E143" s="39"/>
      <c r="F143" s="41" t="s">
        <v>25</v>
      </c>
      <c r="G143" s="69">
        <v>78</v>
      </c>
      <c r="H143" s="212"/>
      <c r="I143" s="50">
        <f>ROUND(Tabela110[[#This Row],[Količina]]*Tabela110[[#This Row],[cena/EM]],2)</f>
        <v>0</v>
      </c>
    </row>
    <row r="144" spans="1:9">
      <c r="A144" s="5">
        <v>143</v>
      </c>
      <c r="B144" s="37" t="s">
        <v>1310</v>
      </c>
      <c r="C144" s="73" t="s">
        <v>1583</v>
      </c>
      <c r="D144" s="39" t="s">
        <v>1584</v>
      </c>
      <c r="E144" s="39"/>
      <c r="F144" s="41" t="s">
        <v>25</v>
      </c>
      <c r="G144" s="69">
        <v>16</v>
      </c>
      <c r="H144" s="212"/>
      <c r="I144" s="50">
        <f>ROUND(Tabela110[[#This Row],[Količina]]*Tabela110[[#This Row],[cena/EM]],2)</f>
        <v>0</v>
      </c>
    </row>
    <row r="145" spans="1:9">
      <c r="A145" s="5">
        <v>144</v>
      </c>
      <c r="B145" s="37" t="s">
        <v>1310</v>
      </c>
      <c r="C145" s="73" t="s">
        <v>1585</v>
      </c>
      <c r="D145" s="39" t="s">
        <v>1586</v>
      </c>
      <c r="E145" s="39"/>
      <c r="F145" s="41" t="s">
        <v>1468</v>
      </c>
      <c r="G145" s="69">
        <v>12</v>
      </c>
      <c r="H145" s="212"/>
      <c r="I145" s="50">
        <f>ROUND(Tabela110[[#This Row],[Količina]]*Tabela110[[#This Row],[cena/EM]],2)</f>
        <v>0</v>
      </c>
    </row>
    <row r="146" spans="1:9">
      <c r="A146" s="5">
        <v>145</v>
      </c>
      <c r="B146" s="37" t="s">
        <v>1310</v>
      </c>
      <c r="C146" s="73" t="s">
        <v>1587</v>
      </c>
      <c r="D146" s="39" t="s">
        <v>1588</v>
      </c>
      <c r="E146" s="39"/>
      <c r="F146" s="41" t="s">
        <v>25</v>
      </c>
      <c r="G146" s="69">
        <v>7</v>
      </c>
      <c r="H146" s="212"/>
      <c r="I146" s="50">
        <f>ROUND(Tabela110[[#This Row],[Količina]]*Tabela110[[#This Row],[cena/EM]],2)</f>
        <v>0</v>
      </c>
    </row>
    <row r="147" spans="1:9" ht="15.6">
      <c r="A147" s="5">
        <v>146</v>
      </c>
      <c r="B147" s="37" t="s">
        <v>1310</v>
      </c>
      <c r="C147" s="73" t="s">
        <v>1589</v>
      </c>
      <c r="D147" s="39" t="s">
        <v>1590</v>
      </c>
      <c r="E147" s="39"/>
      <c r="F147" s="41" t="s">
        <v>25</v>
      </c>
      <c r="G147" s="69">
        <v>8</v>
      </c>
      <c r="H147" s="212"/>
      <c r="I147" s="50">
        <f>ROUND(Tabela110[[#This Row],[Količina]]*Tabela110[[#This Row],[cena/EM]],2)</f>
        <v>0</v>
      </c>
    </row>
    <row r="148" spans="1:9" ht="15.6">
      <c r="A148" s="5">
        <v>147</v>
      </c>
      <c r="B148" s="37" t="s">
        <v>1310</v>
      </c>
      <c r="C148" s="73" t="s">
        <v>1591</v>
      </c>
      <c r="D148" s="39" t="s">
        <v>1592</v>
      </c>
      <c r="E148" s="39"/>
      <c r="F148" s="41" t="s">
        <v>25</v>
      </c>
      <c r="G148" s="69">
        <v>2</v>
      </c>
      <c r="H148" s="212"/>
      <c r="I148" s="50">
        <f>ROUND(Tabela110[[#This Row],[Količina]]*Tabela110[[#This Row],[cena/EM]],2)</f>
        <v>0</v>
      </c>
    </row>
    <row r="149" spans="1:9" ht="15.6">
      <c r="A149" s="5">
        <v>148</v>
      </c>
      <c r="B149" s="37" t="s">
        <v>1310</v>
      </c>
      <c r="C149" s="73" t="s">
        <v>1593</v>
      </c>
      <c r="D149" s="39" t="s">
        <v>1594</v>
      </c>
      <c r="E149" s="39"/>
      <c r="F149" s="41" t="s">
        <v>25</v>
      </c>
      <c r="G149" s="69">
        <v>6</v>
      </c>
      <c r="H149" s="212"/>
      <c r="I149" s="50">
        <f>ROUND(Tabela110[[#This Row],[Količina]]*Tabela110[[#This Row],[cena/EM]],2)</f>
        <v>0</v>
      </c>
    </row>
    <row r="150" spans="1:9" ht="15.6">
      <c r="A150" s="5">
        <v>149</v>
      </c>
      <c r="B150" s="37" t="s">
        <v>1310</v>
      </c>
      <c r="C150" s="73" t="s">
        <v>1595</v>
      </c>
      <c r="D150" s="39" t="s">
        <v>1596</v>
      </c>
      <c r="E150" s="39"/>
      <c r="F150" s="41" t="s">
        <v>25</v>
      </c>
      <c r="G150" s="69">
        <v>2</v>
      </c>
      <c r="H150" s="212"/>
      <c r="I150" s="50">
        <f>ROUND(Tabela110[[#This Row],[Količina]]*Tabela110[[#This Row],[cena/EM]],2)</f>
        <v>0</v>
      </c>
    </row>
    <row r="151" spans="1:9" ht="15.6">
      <c r="A151" s="5">
        <v>150</v>
      </c>
      <c r="B151" s="37" t="s">
        <v>1310</v>
      </c>
      <c r="C151" s="73" t="s">
        <v>1597</v>
      </c>
      <c r="D151" s="39" t="s">
        <v>1598</v>
      </c>
      <c r="E151" s="39"/>
      <c r="F151" s="41" t="s">
        <v>25</v>
      </c>
      <c r="G151" s="69">
        <v>6</v>
      </c>
      <c r="H151" s="212"/>
      <c r="I151" s="50">
        <f>ROUND(Tabela110[[#This Row],[Količina]]*Tabela110[[#This Row],[cena/EM]],2)</f>
        <v>0</v>
      </c>
    </row>
    <row r="152" spans="1:9" ht="15.6">
      <c r="A152" s="5">
        <v>151</v>
      </c>
      <c r="B152" s="37" t="s">
        <v>1310</v>
      </c>
      <c r="C152" s="73" t="s">
        <v>1599</v>
      </c>
      <c r="D152" s="39" t="s">
        <v>1600</v>
      </c>
      <c r="E152" s="39"/>
      <c r="F152" s="41" t="s">
        <v>25</v>
      </c>
      <c r="G152" s="69">
        <v>4</v>
      </c>
      <c r="H152" s="212"/>
      <c r="I152" s="50">
        <f>ROUND(Tabela110[[#This Row],[Količina]]*Tabela110[[#This Row],[cena/EM]],2)</f>
        <v>0</v>
      </c>
    </row>
    <row r="153" spans="1:9" ht="15.6">
      <c r="A153" s="5">
        <v>152</v>
      </c>
      <c r="B153" s="37" t="s">
        <v>1310</v>
      </c>
      <c r="C153" s="73" t="s">
        <v>1601</v>
      </c>
      <c r="D153" s="39" t="s">
        <v>1602</v>
      </c>
      <c r="E153" s="39"/>
      <c r="F153" s="41" t="s">
        <v>25</v>
      </c>
      <c r="G153" s="69">
        <v>1</v>
      </c>
      <c r="H153" s="212"/>
      <c r="I153" s="50">
        <f>ROUND(Tabela110[[#This Row],[Količina]]*Tabela110[[#This Row],[cena/EM]],2)</f>
        <v>0</v>
      </c>
    </row>
    <row r="154" spans="1:9">
      <c r="A154" s="5">
        <v>153</v>
      </c>
      <c r="B154" s="46" t="s">
        <v>1310</v>
      </c>
      <c r="C154" s="152" t="s">
        <v>1603</v>
      </c>
      <c r="D154" s="153" t="s">
        <v>1604</v>
      </c>
      <c r="E154" s="153"/>
      <c r="F154" s="47">
        <f>ROUND(SUM(I155:I156),2)</f>
        <v>0</v>
      </c>
      <c r="G154" s="153"/>
      <c r="H154" s="153"/>
      <c r="I154" s="153"/>
    </row>
    <row r="155" spans="1:9">
      <c r="A155" s="5">
        <v>154</v>
      </c>
      <c r="B155" s="37" t="s">
        <v>1310</v>
      </c>
      <c r="C155" s="73" t="s">
        <v>1605</v>
      </c>
      <c r="D155" s="39" t="s">
        <v>1606</v>
      </c>
      <c r="E155" s="39"/>
      <c r="F155" s="41" t="s">
        <v>25</v>
      </c>
      <c r="G155" s="69">
        <v>12</v>
      </c>
      <c r="H155" s="212"/>
      <c r="I155" s="50">
        <f>ROUND(Tabela110[[#This Row],[Količina]]*Tabela110[[#This Row],[cena/EM]],2)</f>
        <v>0</v>
      </c>
    </row>
    <row r="156" spans="1:9">
      <c r="A156" s="5">
        <v>155</v>
      </c>
      <c r="B156" s="37" t="s">
        <v>1310</v>
      </c>
      <c r="C156" s="73" t="s">
        <v>4348</v>
      </c>
      <c r="D156" s="39" t="s">
        <v>1607</v>
      </c>
      <c r="E156" s="39"/>
      <c r="F156" s="41" t="s">
        <v>25</v>
      </c>
      <c r="G156" s="69">
        <v>9</v>
      </c>
      <c r="H156" s="212"/>
      <c r="I156" s="50">
        <f>ROUND(Tabela110[[#This Row],[Količina]]*Tabela110[[#This Row],[cena/EM]],2)</f>
        <v>0</v>
      </c>
    </row>
    <row r="157" spans="1:9">
      <c r="A157" s="5">
        <v>156</v>
      </c>
      <c r="B157" s="46" t="s">
        <v>1310</v>
      </c>
      <c r="C157" s="152" t="s">
        <v>1608</v>
      </c>
      <c r="D157" s="153" t="s">
        <v>1609</v>
      </c>
      <c r="E157" s="153"/>
      <c r="F157" s="47">
        <f>ROUND(SUM(I158:I168),2)</f>
        <v>0</v>
      </c>
      <c r="G157" s="153"/>
      <c r="H157" s="153"/>
      <c r="I157" s="153"/>
    </row>
    <row r="158" spans="1:9" ht="15.6">
      <c r="A158" s="5">
        <v>157</v>
      </c>
      <c r="B158" s="37" t="s">
        <v>1310</v>
      </c>
      <c r="C158" s="73" t="s">
        <v>1610</v>
      </c>
      <c r="D158" s="39" t="s">
        <v>1611</v>
      </c>
      <c r="E158" s="39"/>
      <c r="F158" s="41" t="s">
        <v>1468</v>
      </c>
      <c r="G158" s="69">
        <v>3</v>
      </c>
      <c r="H158" s="212"/>
      <c r="I158" s="50">
        <f>ROUND(Tabela110[[#This Row],[Količina]]*Tabela110[[#This Row],[cena/EM]],2)</f>
        <v>0</v>
      </c>
    </row>
    <row r="159" spans="1:9" ht="15.6">
      <c r="A159" s="5">
        <v>158</v>
      </c>
      <c r="B159" s="37" t="s">
        <v>1310</v>
      </c>
      <c r="C159" s="73" t="s">
        <v>1612</v>
      </c>
      <c r="D159" s="39" t="s">
        <v>1613</v>
      </c>
      <c r="E159" s="39"/>
      <c r="F159" s="41" t="s">
        <v>1468</v>
      </c>
      <c r="G159" s="69">
        <v>1.2</v>
      </c>
      <c r="H159" s="212"/>
      <c r="I159" s="50">
        <f>ROUND(Tabela110[[#This Row],[Količina]]*Tabela110[[#This Row],[cena/EM]],2)</f>
        <v>0</v>
      </c>
    </row>
    <row r="160" spans="1:9" ht="15.6">
      <c r="A160" s="5">
        <v>159</v>
      </c>
      <c r="B160" s="37" t="s">
        <v>1310</v>
      </c>
      <c r="C160" s="73" t="s">
        <v>1614</v>
      </c>
      <c r="D160" s="39" t="s">
        <v>1615</v>
      </c>
      <c r="E160" s="39"/>
      <c r="F160" s="41" t="s">
        <v>25</v>
      </c>
      <c r="G160" s="69">
        <v>2</v>
      </c>
      <c r="H160" s="212"/>
      <c r="I160" s="50">
        <f>ROUND(Tabela110[[#This Row],[Količina]]*Tabela110[[#This Row],[cena/EM]],2)</f>
        <v>0</v>
      </c>
    </row>
    <row r="161" spans="1:9">
      <c r="A161" s="5">
        <v>160</v>
      </c>
      <c r="B161" s="37" t="s">
        <v>1310</v>
      </c>
      <c r="C161" s="73" t="s">
        <v>1616</v>
      </c>
      <c r="D161" s="75" t="s">
        <v>1617</v>
      </c>
      <c r="E161" s="75"/>
      <c r="F161" s="41" t="s">
        <v>25</v>
      </c>
      <c r="G161" s="69">
        <v>1</v>
      </c>
      <c r="H161" s="212"/>
      <c r="I161" s="50">
        <f>ROUND(Tabela110[[#This Row],[Količina]]*Tabela110[[#This Row],[cena/EM]],2)</f>
        <v>0</v>
      </c>
    </row>
    <row r="162" spans="1:9">
      <c r="A162" s="5">
        <v>161</v>
      </c>
      <c r="B162" s="37" t="s">
        <v>1310</v>
      </c>
      <c r="C162" s="73" t="s">
        <v>1618</v>
      </c>
      <c r="D162" s="75" t="s">
        <v>1619</v>
      </c>
      <c r="E162" s="75"/>
      <c r="F162" s="41" t="s">
        <v>25</v>
      </c>
      <c r="G162" s="69">
        <v>9</v>
      </c>
      <c r="H162" s="212"/>
      <c r="I162" s="50">
        <f>ROUND(Tabela110[[#This Row],[Količina]]*Tabela110[[#This Row],[cena/EM]],2)</f>
        <v>0</v>
      </c>
    </row>
    <row r="163" spans="1:9">
      <c r="A163" s="5">
        <v>162</v>
      </c>
      <c r="B163" s="37" t="s">
        <v>1310</v>
      </c>
      <c r="C163" s="73" t="s">
        <v>1620</v>
      </c>
      <c r="D163" s="75" t="s">
        <v>1621</v>
      </c>
      <c r="E163" s="75"/>
      <c r="F163" s="41" t="s">
        <v>25</v>
      </c>
      <c r="G163" s="69">
        <v>1</v>
      </c>
      <c r="H163" s="212"/>
      <c r="I163" s="50">
        <f>ROUND(Tabela110[[#This Row],[Količina]]*Tabela110[[#This Row],[cena/EM]],2)</f>
        <v>0</v>
      </c>
    </row>
    <row r="164" spans="1:9" ht="15.6">
      <c r="B164" s="37" t="s">
        <v>1310</v>
      </c>
      <c r="C164" s="73" t="s">
        <v>1622</v>
      </c>
      <c r="D164" s="75" t="s">
        <v>1623</v>
      </c>
      <c r="E164" s="75"/>
      <c r="F164" s="41" t="s">
        <v>25</v>
      </c>
      <c r="G164" s="69">
        <v>4</v>
      </c>
      <c r="H164" s="212"/>
      <c r="I164" s="50">
        <f>ROUND(Tabela110[[#This Row],[Količina]]*Tabela110[[#This Row],[cena/EM]],2)</f>
        <v>0</v>
      </c>
    </row>
    <row r="165" spans="1:9">
      <c r="B165" s="37" t="s">
        <v>1310</v>
      </c>
      <c r="C165" s="73" t="s">
        <v>1624</v>
      </c>
      <c r="D165" s="75" t="s">
        <v>1625</v>
      </c>
      <c r="E165" s="75"/>
      <c r="F165" s="41" t="s">
        <v>25</v>
      </c>
      <c r="G165" s="69">
        <v>9</v>
      </c>
      <c r="H165" s="212"/>
      <c r="I165" s="50">
        <f>ROUND(Tabela110[[#This Row],[Količina]]*Tabela110[[#This Row],[cena/EM]],2)</f>
        <v>0</v>
      </c>
    </row>
    <row r="166" spans="1:9" ht="15.6">
      <c r="B166" s="37" t="s">
        <v>1310</v>
      </c>
      <c r="C166" s="73" t="s">
        <v>1626</v>
      </c>
      <c r="D166" s="75" t="s">
        <v>1627</v>
      </c>
      <c r="E166" s="75"/>
      <c r="F166" s="41" t="s">
        <v>25</v>
      </c>
      <c r="G166" s="69">
        <v>4</v>
      </c>
      <c r="H166" s="212"/>
      <c r="I166" s="50">
        <f>ROUND(Tabela110[[#This Row],[Količina]]*Tabela110[[#This Row],[cena/EM]],2)</f>
        <v>0</v>
      </c>
    </row>
    <row r="167" spans="1:9" ht="15.6">
      <c r="B167" s="37" t="s">
        <v>1310</v>
      </c>
      <c r="C167" s="73" t="s">
        <v>1628</v>
      </c>
      <c r="D167" s="75" t="s">
        <v>1629</v>
      </c>
      <c r="E167" s="75"/>
      <c r="F167" s="41" t="s">
        <v>25</v>
      </c>
      <c r="G167" s="69">
        <v>4</v>
      </c>
      <c r="H167" s="212"/>
      <c r="I167" s="50">
        <f>ROUND(Tabela110[[#This Row],[Količina]]*Tabela110[[#This Row],[cena/EM]],2)</f>
        <v>0</v>
      </c>
    </row>
    <row r="168" spans="1:9">
      <c r="B168" s="37" t="s">
        <v>1310</v>
      </c>
      <c r="C168" s="73" t="s">
        <v>1630</v>
      </c>
      <c r="D168" s="75" t="s">
        <v>1631</v>
      </c>
      <c r="E168" s="75"/>
      <c r="F168" s="41" t="s">
        <v>25</v>
      </c>
      <c r="G168" s="69">
        <v>6</v>
      </c>
      <c r="H168" s="212"/>
      <c r="I168" s="50">
        <f>ROUND(Tabela110[[#This Row],[Količina]]*Tabela110[[#This Row],[cena/EM]],2)</f>
        <v>0</v>
      </c>
    </row>
    <row r="169" spans="1:9">
      <c r="A169" s="5">
        <v>804</v>
      </c>
      <c r="B169" s="46" t="s">
        <v>1310</v>
      </c>
      <c r="C169" s="152" t="s">
        <v>1632</v>
      </c>
      <c r="D169" s="153" t="s">
        <v>1633</v>
      </c>
      <c r="E169" s="153"/>
      <c r="F169" s="47">
        <f>ROUND(SUM(I170:I172),2)</f>
        <v>0</v>
      </c>
      <c r="G169" s="153"/>
      <c r="H169" s="153"/>
      <c r="I169" s="153"/>
    </row>
    <row r="170" spans="1:9" ht="15.6">
      <c r="A170" s="5">
        <v>805</v>
      </c>
      <c r="B170" s="37" t="s">
        <v>1310</v>
      </c>
      <c r="C170" s="73" t="s">
        <v>1634</v>
      </c>
      <c r="D170" s="75" t="s">
        <v>1635</v>
      </c>
      <c r="E170" s="75"/>
      <c r="F170" s="41" t="s">
        <v>25</v>
      </c>
      <c r="G170" s="69">
        <v>3</v>
      </c>
      <c r="H170" s="212"/>
      <c r="I170" s="50">
        <f>ROUND(Tabela110[[#This Row],[Količina]]*Tabela110[[#This Row],[cena/EM]],2)</f>
        <v>0</v>
      </c>
    </row>
    <row r="171" spans="1:9">
      <c r="A171" s="5">
        <v>806</v>
      </c>
      <c r="B171" s="37" t="s">
        <v>1310</v>
      </c>
      <c r="C171" s="73" t="s">
        <v>1636</v>
      </c>
      <c r="D171" s="75" t="s">
        <v>1637</v>
      </c>
      <c r="E171" s="75"/>
      <c r="F171" s="41" t="s">
        <v>25</v>
      </c>
      <c r="G171" s="69">
        <v>9</v>
      </c>
      <c r="H171" s="212"/>
      <c r="I171" s="50">
        <f>ROUND(Tabela110[[#This Row],[Količina]]*Tabela110[[#This Row],[cena/EM]],2)</f>
        <v>0</v>
      </c>
    </row>
    <row r="172" spans="1:9" ht="15.6">
      <c r="A172" s="5">
        <v>806</v>
      </c>
      <c r="B172" s="37" t="s">
        <v>1310</v>
      </c>
      <c r="C172" s="73" t="s">
        <v>1638</v>
      </c>
      <c r="D172" s="75" t="s">
        <v>1639</v>
      </c>
      <c r="E172" s="75"/>
      <c r="F172" s="41" t="s">
        <v>25</v>
      </c>
      <c r="G172" s="69">
        <v>12</v>
      </c>
      <c r="H172" s="212"/>
      <c r="I172" s="50">
        <f>ROUND(Tabela110[[#This Row],[Količina]]*Tabela110[[#This Row],[cena/EM]],2)</f>
        <v>0</v>
      </c>
    </row>
    <row r="173" spans="1:9">
      <c r="A173" s="5">
        <v>807</v>
      </c>
      <c r="B173" s="46" t="s">
        <v>1310</v>
      </c>
      <c r="C173" s="152" t="s">
        <v>1640</v>
      </c>
      <c r="D173" s="153" t="s">
        <v>1641</v>
      </c>
      <c r="E173" s="153"/>
      <c r="F173" s="47">
        <f>ROUND(SUM(I174:I182),2)</f>
        <v>0</v>
      </c>
      <c r="G173" s="153"/>
      <c r="H173" s="153"/>
      <c r="I173" s="153"/>
    </row>
    <row r="174" spans="1:9">
      <c r="A174" s="5">
        <v>808</v>
      </c>
      <c r="B174" s="37" t="s">
        <v>1310</v>
      </c>
      <c r="C174" s="73" t="s">
        <v>1634</v>
      </c>
      <c r="D174" s="75" t="s">
        <v>1642</v>
      </c>
      <c r="E174" s="75"/>
      <c r="F174" s="41" t="s">
        <v>1468</v>
      </c>
      <c r="G174" s="69">
        <v>2.7</v>
      </c>
      <c r="H174" s="212"/>
      <c r="I174" s="50">
        <f>ROUND(Tabela110[[#This Row],[Količina]]*Tabela110[[#This Row],[cena/EM]],2)</f>
        <v>0</v>
      </c>
    </row>
    <row r="175" spans="1:9">
      <c r="A175" s="5">
        <v>809</v>
      </c>
      <c r="B175" s="37" t="s">
        <v>1310</v>
      </c>
      <c r="C175" s="73" t="s">
        <v>1636</v>
      </c>
      <c r="D175" s="75" t="s">
        <v>1643</v>
      </c>
      <c r="E175" s="75"/>
      <c r="F175" s="41" t="s">
        <v>25</v>
      </c>
      <c r="G175" s="69">
        <v>106</v>
      </c>
      <c r="H175" s="212"/>
      <c r="I175" s="50">
        <f>ROUND(Tabela110[[#This Row],[Količina]]*Tabela110[[#This Row],[cena/EM]],2)</f>
        <v>0</v>
      </c>
    </row>
    <row r="176" spans="1:9">
      <c r="A176" s="5">
        <v>810</v>
      </c>
      <c r="B176" s="37" t="s">
        <v>1310</v>
      </c>
      <c r="C176" s="73" t="s">
        <v>1638</v>
      </c>
      <c r="D176" s="39" t="s">
        <v>1644</v>
      </c>
      <c r="E176" s="39"/>
      <c r="F176" s="41" t="s">
        <v>25</v>
      </c>
      <c r="G176" s="69">
        <v>72</v>
      </c>
      <c r="H176" s="212"/>
      <c r="I176" s="50">
        <f>ROUND(Tabela110[[#This Row],[Količina]]*Tabela110[[#This Row],[cena/EM]],2)</f>
        <v>0</v>
      </c>
    </row>
    <row r="177" spans="1:9" ht="27.6">
      <c r="A177" s="5">
        <v>808</v>
      </c>
      <c r="B177" s="37" t="s">
        <v>1310</v>
      </c>
      <c r="C177" s="73" t="s">
        <v>1645</v>
      </c>
      <c r="D177" s="75" t="s">
        <v>1646</v>
      </c>
      <c r="E177" s="75"/>
      <c r="F177" s="41" t="s">
        <v>25</v>
      </c>
      <c r="G177" s="69">
        <v>10</v>
      </c>
      <c r="H177" s="212"/>
      <c r="I177" s="50">
        <f>ROUND(Tabela110[[#This Row],[Količina]]*Tabela110[[#This Row],[cena/EM]],2)</f>
        <v>0</v>
      </c>
    </row>
    <row r="178" spans="1:9">
      <c r="B178" s="37" t="s">
        <v>1310</v>
      </c>
      <c r="C178" s="73" t="s">
        <v>1647</v>
      </c>
      <c r="D178" s="39" t="s">
        <v>1648</v>
      </c>
      <c r="E178" s="75"/>
      <c r="F178" s="41" t="s">
        <v>25</v>
      </c>
      <c r="G178" s="69">
        <v>2</v>
      </c>
      <c r="H178" s="212"/>
      <c r="I178" s="50">
        <f>ROUND(Tabela110[[#This Row],[Količina]]*Tabela110[[#This Row],[cena/EM]],2)</f>
        <v>0</v>
      </c>
    </row>
    <row r="179" spans="1:9">
      <c r="B179" s="37" t="s">
        <v>1310</v>
      </c>
      <c r="C179" s="73" t="s">
        <v>1649</v>
      </c>
      <c r="D179" s="39" t="s">
        <v>1650</v>
      </c>
      <c r="E179" s="75"/>
      <c r="F179" s="41" t="s">
        <v>25</v>
      </c>
      <c r="G179" s="69">
        <v>8</v>
      </c>
      <c r="H179" s="212"/>
      <c r="I179" s="50">
        <f>ROUND(Tabela110[[#This Row],[Količina]]*Tabela110[[#This Row],[cena/EM]],2)</f>
        <v>0</v>
      </c>
    </row>
    <row r="180" spans="1:9">
      <c r="B180" s="37" t="s">
        <v>1310</v>
      </c>
      <c r="C180" s="73" t="s">
        <v>1651</v>
      </c>
      <c r="D180" s="103" t="s">
        <v>1652</v>
      </c>
      <c r="E180" s="75"/>
      <c r="F180" s="41" t="s">
        <v>1468</v>
      </c>
      <c r="G180" s="69">
        <v>0.6</v>
      </c>
      <c r="H180" s="212"/>
      <c r="I180" s="50">
        <f>ROUND(Tabela110[[#This Row],[Količina]]*Tabela110[[#This Row],[cena/EM]],2)</f>
        <v>0</v>
      </c>
    </row>
    <row r="181" spans="1:9">
      <c r="A181" s="5">
        <v>810</v>
      </c>
      <c r="B181" s="37" t="s">
        <v>1310</v>
      </c>
      <c r="C181" s="73" t="s">
        <v>1653</v>
      </c>
      <c r="D181" s="39" t="s">
        <v>1654</v>
      </c>
      <c r="E181" s="39"/>
      <c r="F181" s="41" t="s">
        <v>25</v>
      </c>
      <c r="G181" s="69">
        <v>2</v>
      </c>
      <c r="H181" s="212"/>
      <c r="I181" s="50">
        <f>ROUND(Tabela110[[#This Row],[Količina]]*Tabela110[[#This Row],[cena/EM]],2)</f>
        <v>0</v>
      </c>
    </row>
    <row r="182" spans="1:9">
      <c r="A182" s="5">
        <v>810</v>
      </c>
      <c r="B182" s="37" t="s">
        <v>1310</v>
      </c>
      <c r="C182" s="73" t="s">
        <v>1655</v>
      </c>
      <c r="D182" s="39" t="s">
        <v>1656</v>
      </c>
      <c r="E182" s="39"/>
      <c r="F182" s="41" t="s">
        <v>25</v>
      </c>
      <c r="G182" s="69">
        <v>8</v>
      </c>
      <c r="H182" s="212"/>
      <c r="I182" s="50">
        <f>ROUND(Tabela110[[#This Row],[Količina]]*Tabela110[[#This Row],[cena/EM]],2)</f>
        <v>0</v>
      </c>
    </row>
    <row r="183" spans="1:9">
      <c r="A183" s="5">
        <v>811</v>
      </c>
      <c r="B183" s="31" t="s">
        <v>1310</v>
      </c>
      <c r="C183" s="32" t="s">
        <v>1325</v>
      </c>
      <c r="D183" s="33" t="s">
        <v>1657</v>
      </c>
      <c r="E183" s="34"/>
      <c r="F183" s="168">
        <f>ROUND(SUM(I184:I191),2)</f>
        <v>0</v>
      </c>
      <c r="G183" s="36"/>
      <c r="H183" s="36"/>
      <c r="I183" s="49" t="str">
        <f>IF(Tabela110[[#This Row],[Količina]]&lt;&gt;0,(ROUND(SUM(Tabela110[[#This Row],[Količina]]*Tabela110[[#This Row],[cena/EM]]),2)),"")</f>
        <v/>
      </c>
    </row>
    <row r="184" spans="1:9">
      <c r="A184" s="5">
        <v>812</v>
      </c>
      <c r="B184" s="37" t="s">
        <v>1310</v>
      </c>
      <c r="C184" s="73" t="s">
        <v>1658</v>
      </c>
      <c r="D184" s="39" t="s">
        <v>1659</v>
      </c>
      <c r="E184" s="39"/>
      <c r="F184" s="41" t="s">
        <v>25</v>
      </c>
      <c r="G184" s="69">
        <v>102</v>
      </c>
      <c r="H184" s="212"/>
      <c r="I184" s="50">
        <f>ROUND(Tabela110[[#This Row],[Količina]]*Tabela110[[#This Row],[cena/EM]],2)</f>
        <v>0</v>
      </c>
    </row>
    <row r="185" spans="1:9" ht="41.4">
      <c r="A185" s="5">
        <v>813</v>
      </c>
      <c r="B185" s="37" t="s">
        <v>1310</v>
      </c>
      <c r="C185" s="73" t="s">
        <v>1660</v>
      </c>
      <c r="D185" s="39" t="s">
        <v>1661</v>
      </c>
      <c r="E185" s="39"/>
      <c r="F185" s="41" t="s">
        <v>25</v>
      </c>
      <c r="G185" s="69">
        <v>102</v>
      </c>
      <c r="H185" s="212"/>
      <c r="I185" s="50">
        <f>ROUND(Tabela110[[#This Row],[Količina]]*Tabela110[[#This Row],[cena/EM]],2)</f>
        <v>0</v>
      </c>
    </row>
    <row r="186" spans="1:9" ht="27.6">
      <c r="A186" s="5">
        <v>814</v>
      </c>
      <c r="B186" s="37" t="s">
        <v>1310</v>
      </c>
      <c r="C186" s="73" t="s">
        <v>1662</v>
      </c>
      <c r="D186" s="39" t="s">
        <v>1663</v>
      </c>
      <c r="E186" s="39"/>
      <c r="F186" s="41" t="s">
        <v>25</v>
      </c>
      <c r="G186" s="69">
        <v>280</v>
      </c>
      <c r="H186" s="212"/>
      <c r="I186" s="50">
        <f>ROUND(Tabela110[[#This Row],[Količina]]*Tabela110[[#This Row],[cena/EM]],2)</f>
        <v>0</v>
      </c>
    </row>
    <row r="187" spans="1:9" ht="27.6">
      <c r="B187" s="37" t="s">
        <v>1310</v>
      </c>
      <c r="C187" s="73" t="s">
        <v>4349</v>
      </c>
      <c r="D187" s="103" t="s">
        <v>1665</v>
      </c>
      <c r="E187" s="75"/>
      <c r="F187" s="41" t="s">
        <v>25</v>
      </c>
      <c r="G187" s="69">
        <v>4</v>
      </c>
      <c r="H187" s="212"/>
      <c r="I187" s="50">
        <f>ROUND(Tabela110[[#This Row],[Količina]]*Tabela110[[#This Row],[cena/EM]],2)</f>
        <v>0</v>
      </c>
    </row>
    <row r="188" spans="1:9" ht="27.6">
      <c r="B188" s="37" t="s">
        <v>1310</v>
      </c>
      <c r="C188" s="73" t="s">
        <v>1664</v>
      </c>
      <c r="D188" s="103" t="s">
        <v>1667</v>
      </c>
      <c r="E188" s="75"/>
      <c r="F188" s="41" t="s">
        <v>25</v>
      </c>
      <c r="G188" s="69">
        <v>4</v>
      </c>
      <c r="H188" s="212"/>
      <c r="I188" s="50">
        <f>ROUND(Tabela110[[#This Row],[Količina]]*Tabela110[[#This Row],[cena/EM]],2)</f>
        <v>0</v>
      </c>
    </row>
    <row r="189" spans="1:9" ht="27.6">
      <c r="B189" s="37" t="s">
        <v>1310</v>
      </c>
      <c r="C189" s="73" t="s">
        <v>1666</v>
      </c>
      <c r="D189" s="103" t="s">
        <v>1669</v>
      </c>
      <c r="E189" s="75"/>
      <c r="F189" s="41" t="s">
        <v>25</v>
      </c>
      <c r="G189" s="69">
        <v>8</v>
      </c>
      <c r="H189" s="212"/>
      <c r="I189" s="50">
        <f>ROUND(Tabela110[[#This Row],[Količina]]*Tabela110[[#This Row],[cena/EM]],2)</f>
        <v>0</v>
      </c>
    </row>
    <row r="190" spans="1:9" ht="27.6">
      <c r="B190" s="37" t="s">
        <v>1310</v>
      </c>
      <c r="C190" s="73" t="s">
        <v>1668</v>
      </c>
      <c r="D190" s="103" t="s">
        <v>1671</v>
      </c>
      <c r="E190" s="75"/>
      <c r="F190" s="41" t="s">
        <v>25</v>
      </c>
      <c r="G190" s="69">
        <v>8</v>
      </c>
      <c r="H190" s="212"/>
      <c r="I190" s="50">
        <f>ROUND(Tabela110[[#This Row],[Količina]]*Tabela110[[#This Row],[cena/EM]],2)</f>
        <v>0</v>
      </c>
    </row>
    <row r="191" spans="1:9">
      <c r="B191" s="37" t="s">
        <v>1310</v>
      </c>
      <c r="C191" s="73" t="s">
        <v>1670</v>
      </c>
      <c r="D191" s="39" t="s">
        <v>1672</v>
      </c>
      <c r="E191" s="39"/>
      <c r="F191" s="41" t="s">
        <v>25</v>
      </c>
      <c r="G191" s="69">
        <v>1</v>
      </c>
      <c r="H191" s="212"/>
      <c r="I191" s="50">
        <f>ROUND(Tabela110[[#This Row],[Količina]]*Tabela110[[#This Row],[cena/EM]],2)</f>
        <v>0</v>
      </c>
    </row>
    <row r="192" spans="1:9">
      <c r="A192" s="5">
        <v>818</v>
      </c>
      <c r="B192" s="31" t="s">
        <v>1310</v>
      </c>
      <c r="C192" s="32" t="s">
        <v>1327</v>
      </c>
      <c r="D192" s="33" t="s">
        <v>1673</v>
      </c>
      <c r="E192" s="34"/>
      <c r="F192" s="168">
        <f>ROUND(SUM(I193:I200),2)</f>
        <v>0</v>
      </c>
      <c r="G192" s="36"/>
      <c r="H192" s="36"/>
      <c r="I192" s="49" t="str">
        <f>IF(Tabela110[[#This Row],[Količina]]&lt;&gt;0,(ROUND(SUM(Tabela110[[#This Row],[Količina]]*Tabela110[[#This Row],[cena/EM]]),2)),"")</f>
        <v/>
      </c>
    </row>
    <row r="193" spans="1:9" ht="20.25" customHeight="1">
      <c r="A193" s="5">
        <v>819</v>
      </c>
      <c r="B193" s="37" t="s">
        <v>1310</v>
      </c>
      <c r="C193" s="73" t="s">
        <v>1674</v>
      </c>
      <c r="D193" s="82" t="s">
        <v>1675</v>
      </c>
      <c r="E193" s="82"/>
      <c r="F193" s="41" t="s">
        <v>25</v>
      </c>
      <c r="G193" s="69">
        <v>3</v>
      </c>
      <c r="H193" s="212"/>
      <c r="I193" s="50">
        <f>ROUND(Tabela110[[#This Row],[Količina]]*Tabela110[[#This Row],[cena/EM]],2)</f>
        <v>0</v>
      </c>
    </row>
    <row r="194" spans="1:9" ht="29.4">
      <c r="A194" s="5">
        <v>821</v>
      </c>
      <c r="B194" s="37" t="s">
        <v>1310</v>
      </c>
      <c r="C194" s="73" t="s">
        <v>1676</v>
      </c>
      <c r="D194" s="79" t="s">
        <v>1677</v>
      </c>
      <c r="E194" s="79"/>
      <c r="F194" s="41" t="s">
        <v>25</v>
      </c>
      <c r="G194" s="69">
        <v>10</v>
      </c>
      <c r="H194" s="212"/>
      <c r="I194" s="50">
        <f>ROUND(Tabela110[[#This Row],[Količina]]*Tabela110[[#This Row],[cena/EM]],2)</f>
        <v>0</v>
      </c>
    </row>
    <row r="195" spans="1:9">
      <c r="A195" s="5">
        <v>822</v>
      </c>
      <c r="B195" s="37" t="s">
        <v>1310</v>
      </c>
      <c r="C195" s="73" t="s">
        <v>1678</v>
      </c>
      <c r="D195" s="79" t="s">
        <v>1679</v>
      </c>
      <c r="E195" s="79"/>
      <c r="F195" s="41" t="s">
        <v>25</v>
      </c>
      <c r="G195" s="69">
        <v>4</v>
      </c>
      <c r="H195" s="212"/>
      <c r="I195" s="50">
        <f>ROUND(Tabela110[[#This Row],[Količina]]*Tabela110[[#This Row],[cena/EM]],2)</f>
        <v>0</v>
      </c>
    </row>
    <row r="196" spans="1:9" ht="15.6">
      <c r="A196" s="5">
        <v>823</v>
      </c>
      <c r="B196" s="37" t="s">
        <v>1310</v>
      </c>
      <c r="C196" s="73" t="s">
        <v>1680</v>
      </c>
      <c r="D196" s="39" t="s">
        <v>1681</v>
      </c>
      <c r="E196" s="104"/>
      <c r="F196" s="41" t="s">
        <v>25</v>
      </c>
      <c r="G196" s="69">
        <v>4</v>
      </c>
      <c r="H196" s="212"/>
      <c r="I196" s="50">
        <f>ROUND(Tabela110[[#This Row],[Količina]]*Tabela110[[#This Row],[cena/EM]],2)</f>
        <v>0</v>
      </c>
    </row>
    <row r="197" spans="1:9" ht="29.4">
      <c r="A197" s="5">
        <v>824</v>
      </c>
      <c r="B197" s="37" t="s">
        <v>1310</v>
      </c>
      <c r="C197" s="73" t="s">
        <v>1682</v>
      </c>
      <c r="D197" s="82" t="s">
        <v>1683</v>
      </c>
      <c r="E197" s="82"/>
      <c r="F197" s="41" t="s">
        <v>25</v>
      </c>
      <c r="G197" s="69">
        <v>4</v>
      </c>
      <c r="H197" s="212"/>
      <c r="I197" s="50">
        <f>ROUND(Tabela110[[#This Row],[Količina]]*Tabela110[[#This Row],[cena/EM]],2)</f>
        <v>0</v>
      </c>
    </row>
    <row r="198" spans="1:9" ht="29.4">
      <c r="A198" s="5">
        <v>819</v>
      </c>
      <c r="B198" s="37" t="s">
        <v>1310</v>
      </c>
      <c r="C198" s="73" t="s">
        <v>1684</v>
      </c>
      <c r="D198" s="82" t="s">
        <v>1685</v>
      </c>
      <c r="E198" s="82"/>
      <c r="F198" s="41" t="s">
        <v>25</v>
      </c>
      <c r="G198" s="69">
        <v>4</v>
      </c>
      <c r="H198" s="212"/>
      <c r="I198" s="50">
        <f>ROUND(Tabela110[[#This Row],[Količina]]*Tabela110[[#This Row],[cena/EM]],2)</f>
        <v>0</v>
      </c>
    </row>
    <row r="199" spans="1:9" ht="15.6">
      <c r="A199" s="5">
        <v>819</v>
      </c>
      <c r="B199" s="37" t="s">
        <v>1310</v>
      </c>
      <c r="C199" s="73" t="s">
        <v>1686</v>
      </c>
      <c r="D199" s="82" t="s">
        <v>1687</v>
      </c>
      <c r="E199" s="82"/>
      <c r="F199" s="41" t="s">
        <v>25</v>
      </c>
      <c r="G199" s="69">
        <v>8</v>
      </c>
      <c r="H199" s="212"/>
      <c r="I199" s="50">
        <f>ROUND(Tabela110[[#This Row],[Količina]]*Tabela110[[#This Row],[cena/EM]],2)</f>
        <v>0</v>
      </c>
    </row>
    <row r="200" spans="1:9" ht="29.4">
      <c r="A200" s="5">
        <v>819</v>
      </c>
      <c r="B200" s="37" t="s">
        <v>1310</v>
      </c>
      <c r="C200" s="73" t="s">
        <v>1688</v>
      </c>
      <c r="D200" s="82" t="s">
        <v>1689</v>
      </c>
      <c r="E200" s="82"/>
      <c r="F200" s="41" t="s">
        <v>25</v>
      </c>
      <c r="G200" s="69">
        <v>4</v>
      </c>
      <c r="H200" s="212"/>
      <c r="I200" s="50">
        <f>ROUND(Tabela110[[#This Row],[Količina]]*Tabela110[[#This Row],[cena/EM]],2)</f>
        <v>0</v>
      </c>
    </row>
  </sheetData>
  <sheetProtection algorithmName="SHA-512" hashValue="wqIjqU6EpS9eISgjpwSCdJj6VDgUZBCsD31hn/LCJ3Wc6nZLhp+PrutGvn0THpkCM6Wa+QylN26lTapga9ZGxw==" saltValue="LJqtG2Pn+pJcZUEwxnZLDA==" spinCount="100000" sheet="1" objects="1" scenarios="1"/>
  <conditionalFormatting sqref="H10 H13:H26 H28:H32 H34:H37 H39:H40 H42:H51 H54:H62 H64:H69 H71:H77 H79:H80 H82:H100 H102:H106 H108:H131 H133:H135 H138:H141 H143:H153 H155:H156 H158:H168 H170:H172 H174:H182 H184:H191 H193:H200">
    <cfRule type="containsBlanks" dxfId="21" priority="1">
      <formula>LEN(TRIM(H10))=0</formula>
    </cfRule>
  </conditionalFormatting>
  <dataValidations count="1">
    <dataValidation type="custom" allowBlank="1" showInputMessage="1" showErrorMessage="1" errorTitle="Preverite vnos" error="Ceno na EM je potrebno vnesti zaokroženo  na dve decimalni mesti." sqref="H28:H32 H34:H37 H39:H40 H1:H7 H42:H51 H54:H62 H64:H69 H71:H77 H79:H80 H82:H100 H102:H106 H108:H131 H133:H135 H138:H141 H143:H153 H155:H156 H158:H168 H170:H172 H174:H182 H10 H13:H26 H184:H191 H193:H1048576" xr:uid="{00000000-0002-0000-0800-000000000000}">
      <formula1>H1=ROUND(H1,2)</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21</vt:i4>
      </vt:variant>
    </vt:vector>
  </HeadingPairs>
  <TitlesOfParts>
    <vt:vector size="21" baseType="lpstr">
      <vt:lpstr>REKAPITULACIJA</vt:lpstr>
      <vt:lpstr>0-2</vt:lpstr>
      <vt:lpstr>1-1</vt:lpstr>
      <vt:lpstr>1-2</vt:lpstr>
      <vt:lpstr>2-1</vt:lpstr>
      <vt:lpstr>2-2</vt:lpstr>
      <vt:lpstr>2-4</vt:lpstr>
      <vt:lpstr>2-5</vt:lpstr>
      <vt:lpstr>3-1</vt:lpstr>
      <vt:lpstr>3-2</vt:lpstr>
      <vt:lpstr>3-3</vt:lpstr>
      <vt:lpstr>3-4</vt:lpstr>
      <vt:lpstr>3-5</vt:lpstr>
      <vt:lpstr>3-6</vt:lpstr>
      <vt:lpstr>3-7</vt:lpstr>
      <vt:lpstr>3-8</vt:lpstr>
      <vt:lpstr>3-9</vt:lpstr>
      <vt:lpstr>4-1</vt:lpstr>
      <vt:lpstr>11-3</vt:lpstr>
      <vt:lpstr>11-7</vt:lpstr>
      <vt:lpstr>12_SPLOŠNI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Mitja Brezar</cp:lastModifiedBy>
  <cp:lastPrinted>2021-10-20T06:37:18Z</cp:lastPrinted>
  <dcterms:created xsi:type="dcterms:W3CDTF">2021-09-01T11:50:43Z</dcterms:created>
  <dcterms:modified xsi:type="dcterms:W3CDTF">2021-11-18T10:17:09Z</dcterms:modified>
</cp:coreProperties>
</file>